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TOLEDO\OneDrive\Francisco Toledo\FT Auditores Consultores\Clientes Tributarios\CCHC\Santiago\IVA\CEEC\"/>
    </mc:Choice>
  </mc:AlternateContent>
  <xr:revisionPtr revIDLastSave="0" documentId="8_{0A767708-5214-48D2-A2E4-78F723AE87D4}" xr6:coauthVersionLast="46" xr6:coauthVersionMax="46" xr10:uidLastSave="{00000000-0000-0000-0000-000000000000}"/>
  <bookViews>
    <workbookView xWindow="-110" yWindow="-110" windowWidth="19420" windowHeight="10400" xr2:uid="{18693299-840E-4AF1-8FAE-1CB01C2370C3}"/>
  </bookViews>
  <sheets>
    <sheet name="CEEC AFECTO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'CEEC AFECTO'!$B$27:$R$161</definedName>
    <definedName name="_xlnm.Print_Area" localSheetId="0">'CEEC AFECTO'!$C$1:$R$161</definedName>
    <definedName name="C_1" localSheetId="0">#REF!</definedName>
    <definedName name="C_1">#REF!</definedName>
    <definedName name="C_2" localSheetId="0">#REF!</definedName>
    <definedName name="C_2">#REF!</definedName>
    <definedName name="C_3" localSheetId="0">#REF!</definedName>
    <definedName name="C_3">#REF!</definedName>
    <definedName name="C_4" localSheetId="0">#REF!</definedName>
    <definedName name="C_4">#REF!</definedName>
    <definedName name="C_5" localSheetId="0">#REF!</definedName>
    <definedName name="C_5">#REF!</definedName>
    <definedName name="epactualpesos" localSheetId="0">[2]Presupuesto!#REF!</definedName>
    <definedName name="epactualpesos">[2]Presupuesto!#REF!</definedName>
    <definedName name="epanteriorpesos" localSheetId="0">[2]Presupuesto!#REF!</definedName>
    <definedName name="epanteriorpesos">[2]Presupuesto!#REF!</definedName>
    <definedName name="eppesos" localSheetId="0">[2]Presupuesto!#REF!</definedName>
    <definedName name="eppesos">[2]Presupuesto!#REF!</definedName>
    <definedName name="factor" localSheetId="0">#REF!</definedName>
    <definedName name="factor">#REF!</definedName>
    <definedName name="FACTORA" localSheetId="0">#REF!</definedName>
    <definedName name="FACTORA">#REF!</definedName>
    <definedName name="FACTORC" localSheetId="0">#REF!</definedName>
    <definedName name="FACTORC">#REF!</definedName>
    <definedName name="OBRAS">'[3]Centro Costo'!$C$7:$C$101</definedName>
    <definedName name="PROV" localSheetId="0">#REF!</definedName>
    <definedName name="PROV">#REF!</definedName>
    <definedName name="PROVEEDORES">[4]Proveedores!$C$4:$C$1497</definedName>
    <definedName name="_xlnm.Print_Titles" localSheetId="0">'CEEC AFECTO'!$B$1:$IW$27</definedName>
    <definedName name="UF" localSheetId="0">#REF!</definedName>
    <definedName name="UF">#REF!</definedName>
    <definedName name="v" localSheetId="0">#REF!</definedName>
    <definedName name="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0" i="1" l="1"/>
  <c r="M180" i="1"/>
  <c r="L180" i="1"/>
  <c r="F180" i="1"/>
  <c r="E180" i="1"/>
  <c r="D180" i="1"/>
  <c r="N179" i="1"/>
  <c r="M179" i="1"/>
  <c r="L179" i="1"/>
  <c r="K179" i="1"/>
  <c r="J179" i="1"/>
  <c r="I179" i="1"/>
  <c r="H179" i="1"/>
  <c r="G179" i="1"/>
  <c r="F179" i="1"/>
  <c r="E179" i="1"/>
  <c r="D179" i="1"/>
  <c r="H171" i="1"/>
  <c r="G171" i="1"/>
  <c r="N170" i="1"/>
  <c r="M170" i="1"/>
  <c r="L170" i="1"/>
  <c r="K170" i="1"/>
  <c r="J170" i="1"/>
  <c r="I170" i="1"/>
  <c r="H170" i="1"/>
  <c r="G170" i="1"/>
  <c r="F170" i="1"/>
  <c r="E170" i="1"/>
  <c r="D170" i="1"/>
  <c r="N169" i="1"/>
  <c r="M169" i="1"/>
  <c r="L169" i="1"/>
  <c r="K169" i="1"/>
  <c r="J169" i="1"/>
  <c r="I169" i="1"/>
  <c r="H169" i="1"/>
  <c r="G169" i="1"/>
  <c r="F169" i="1"/>
  <c r="E169" i="1"/>
  <c r="D169" i="1"/>
  <c r="N168" i="1"/>
  <c r="M168" i="1"/>
  <c r="L168" i="1"/>
  <c r="K168" i="1"/>
  <c r="J168" i="1"/>
  <c r="I168" i="1"/>
  <c r="H168" i="1"/>
  <c r="G168" i="1"/>
  <c r="F168" i="1"/>
  <c r="E168" i="1"/>
  <c r="D168" i="1"/>
  <c r="N167" i="1"/>
  <c r="M167" i="1"/>
  <c r="M171" i="1" s="1"/>
  <c r="L167" i="1"/>
  <c r="F167" i="1"/>
  <c r="E167" i="1"/>
  <c r="E171" i="1" s="1"/>
  <c r="D167" i="1"/>
  <c r="N166" i="1"/>
  <c r="M166" i="1"/>
  <c r="L166" i="1"/>
  <c r="K166" i="1"/>
  <c r="K167" i="1" s="1"/>
  <c r="J166" i="1"/>
  <c r="J167" i="1" s="1"/>
  <c r="J171" i="1" s="1"/>
  <c r="I166" i="1"/>
  <c r="H166" i="1"/>
  <c r="H167" i="1" s="1"/>
  <c r="G166" i="1"/>
  <c r="G167" i="1" s="1"/>
  <c r="F166" i="1"/>
  <c r="E166" i="1"/>
  <c r="D166" i="1"/>
  <c r="D161" i="1"/>
  <c r="F159" i="1"/>
  <c r="E141" i="1"/>
  <c r="E95" i="1"/>
  <c r="F95" i="1" s="1"/>
  <c r="G95" i="1" s="1"/>
  <c r="E58" i="1"/>
  <c r="F58" i="1" s="1"/>
  <c r="G58" i="1" s="1"/>
  <c r="E29" i="1"/>
  <c r="F29" i="1" s="1"/>
  <c r="G29" i="1" s="1"/>
  <c r="E18" i="1"/>
  <c r="E17" i="1"/>
  <c r="E60" i="1" s="1"/>
  <c r="I58" i="1" l="1"/>
  <c r="I95" i="1"/>
  <c r="I167" i="1"/>
  <c r="I171" i="1" s="1"/>
  <c r="I29" i="1"/>
  <c r="E146" i="1"/>
  <c r="E138" i="1"/>
  <c r="F138" i="1" s="1"/>
  <c r="G138" i="1" s="1"/>
  <c r="I138" i="1" s="1"/>
  <c r="E130" i="1"/>
  <c r="F130" i="1" s="1"/>
  <c r="G130" i="1" s="1"/>
  <c r="E122" i="1"/>
  <c r="E152" i="1"/>
  <c r="F152" i="1" s="1"/>
  <c r="G152" i="1" s="1"/>
  <c r="I152" i="1" s="1"/>
  <c r="E143" i="1"/>
  <c r="E135" i="1"/>
  <c r="E127" i="1"/>
  <c r="E118" i="1"/>
  <c r="F118" i="1" s="1"/>
  <c r="G118" i="1" s="1"/>
  <c r="I118" i="1" s="1"/>
  <c r="E148" i="1"/>
  <c r="E140" i="1"/>
  <c r="E132" i="1"/>
  <c r="E124" i="1"/>
  <c r="E145" i="1"/>
  <c r="F145" i="1" s="1"/>
  <c r="G145" i="1" s="1"/>
  <c r="I145" i="1" s="1"/>
  <c r="E137" i="1"/>
  <c r="E129" i="1"/>
  <c r="E121" i="1"/>
  <c r="E112" i="1"/>
  <c r="F112" i="1" s="1"/>
  <c r="G112" i="1" s="1"/>
  <c r="I112" i="1" s="1"/>
  <c r="E139" i="1"/>
  <c r="E123" i="1"/>
  <c r="F123" i="1" s="1"/>
  <c r="G123" i="1" s="1"/>
  <c r="I123" i="1" s="1"/>
  <c r="E113" i="1"/>
  <c r="E111" i="1"/>
  <c r="F111" i="1" s="1"/>
  <c r="G111" i="1" s="1"/>
  <c r="I111" i="1" s="1"/>
  <c r="E104" i="1"/>
  <c r="F104" i="1" s="1"/>
  <c r="G104" i="1" s="1"/>
  <c r="E96" i="1"/>
  <c r="F96" i="1" s="1"/>
  <c r="G96" i="1" s="1"/>
  <c r="I96" i="1" s="1"/>
  <c r="E88" i="1"/>
  <c r="F88" i="1" s="1"/>
  <c r="G88" i="1" s="1"/>
  <c r="I88" i="1" s="1"/>
  <c r="E80" i="1"/>
  <c r="F80" i="1" s="1"/>
  <c r="G80" i="1" s="1"/>
  <c r="I80" i="1" s="1"/>
  <c r="E147" i="1"/>
  <c r="E131" i="1"/>
  <c r="F131" i="1" s="1"/>
  <c r="G131" i="1" s="1"/>
  <c r="I131" i="1" s="1"/>
  <c r="E100" i="1"/>
  <c r="F100" i="1" s="1"/>
  <c r="G100" i="1" s="1"/>
  <c r="I100" i="1" s="1"/>
  <c r="E92" i="1"/>
  <c r="F92" i="1" s="1"/>
  <c r="G92" i="1" s="1"/>
  <c r="I92" i="1" s="1"/>
  <c r="E84" i="1"/>
  <c r="E149" i="1"/>
  <c r="E115" i="1"/>
  <c r="E110" i="1"/>
  <c r="F110" i="1" s="1"/>
  <c r="G110" i="1" s="1"/>
  <c r="I110" i="1" s="1"/>
  <c r="E99" i="1"/>
  <c r="E98" i="1"/>
  <c r="E97" i="1"/>
  <c r="E73" i="1"/>
  <c r="E64" i="1"/>
  <c r="E153" i="1"/>
  <c r="E151" i="1"/>
  <c r="F151" i="1" s="1"/>
  <c r="G151" i="1" s="1"/>
  <c r="I151" i="1" s="1"/>
  <c r="E125" i="1"/>
  <c r="F125" i="1" s="1"/>
  <c r="G125" i="1" s="1"/>
  <c r="I125" i="1" s="1"/>
  <c r="E87" i="1"/>
  <c r="F87" i="1" s="1"/>
  <c r="G87" i="1" s="1"/>
  <c r="E86" i="1"/>
  <c r="F86" i="1" s="1"/>
  <c r="G86" i="1" s="1"/>
  <c r="I86" i="1" s="1"/>
  <c r="E85" i="1"/>
  <c r="F85" i="1" s="1"/>
  <c r="G85" i="1" s="1"/>
  <c r="I85" i="1" s="1"/>
  <c r="E72" i="1"/>
  <c r="F72" i="1" s="1"/>
  <c r="G72" i="1" s="1"/>
  <c r="I72" i="1" s="1"/>
  <c r="E63" i="1"/>
  <c r="F63" i="1" s="1"/>
  <c r="G63" i="1" s="1"/>
  <c r="E55" i="1"/>
  <c r="F55" i="1" s="1"/>
  <c r="G55" i="1" s="1"/>
  <c r="I55" i="1" s="1"/>
  <c r="E47" i="1"/>
  <c r="F47" i="1" s="1"/>
  <c r="G47" i="1" s="1"/>
  <c r="I47" i="1" s="1"/>
  <c r="E39" i="1"/>
  <c r="F39" i="1" s="1"/>
  <c r="G39" i="1" s="1"/>
  <c r="I39" i="1" s="1"/>
  <c r="E31" i="1"/>
  <c r="F31" i="1" s="1"/>
  <c r="G31" i="1" s="1"/>
  <c r="E144" i="1"/>
  <c r="E142" i="1"/>
  <c r="E116" i="1"/>
  <c r="F116" i="1" s="1"/>
  <c r="G116" i="1" s="1"/>
  <c r="I116" i="1" s="1"/>
  <c r="E83" i="1"/>
  <c r="E82" i="1"/>
  <c r="E81" i="1"/>
  <c r="E77" i="1"/>
  <c r="F77" i="1" s="1"/>
  <c r="G77" i="1" s="1"/>
  <c r="I77" i="1" s="1"/>
  <c r="E69" i="1"/>
  <c r="E120" i="1"/>
  <c r="E117" i="1"/>
  <c r="F117" i="1" s="1"/>
  <c r="G117" i="1" s="1"/>
  <c r="I117" i="1" s="1"/>
  <c r="E109" i="1"/>
  <c r="E103" i="1"/>
  <c r="F103" i="1" s="1"/>
  <c r="G103" i="1" s="1"/>
  <c r="E102" i="1"/>
  <c r="F102" i="1" s="1"/>
  <c r="G102" i="1" s="1"/>
  <c r="I102" i="1" s="1"/>
  <c r="E101" i="1"/>
  <c r="E76" i="1"/>
  <c r="F76" i="1" s="1"/>
  <c r="G76" i="1" s="1"/>
  <c r="I76" i="1" s="1"/>
  <c r="E67" i="1"/>
  <c r="F67" i="1" s="1"/>
  <c r="G67" i="1" s="1"/>
  <c r="E59" i="1"/>
  <c r="F59" i="1" s="1"/>
  <c r="G59" i="1" s="1"/>
  <c r="I59" i="1" s="1"/>
  <c r="E51" i="1"/>
  <c r="F51" i="1" s="1"/>
  <c r="G51" i="1" s="1"/>
  <c r="I51" i="1" s="1"/>
  <c r="E43" i="1"/>
  <c r="F43" i="1" s="1"/>
  <c r="G43" i="1" s="1"/>
  <c r="I43" i="1" s="1"/>
  <c r="E35" i="1"/>
  <c r="F35" i="1" s="1"/>
  <c r="G35" i="1" s="1"/>
  <c r="E133" i="1"/>
  <c r="F133" i="1" s="1"/>
  <c r="G133" i="1" s="1"/>
  <c r="I133" i="1" s="1"/>
  <c r="E91" i="1"/>
  <c r="F91" i="1" s="1"/>
  <c r="G91" i="1" s="1"/>
  <c r="I91" i="1" s="1"/>
  <c r="E89" i="1"/>
  <c r="E75" i="1"/>
  <c r="F75" i="1" s="1"/>
  <c r="G75" i="1" s="1"/>
  <c r="I75" i="1" s="1"/>
  <c r="E54" i="1"/>
  <c r="F54" i="1" s="1"/>
  <c r="G54" i="1" s="1"/>
  <c r="I54" i="1" s="1"/>
  <c r="E53" i="1"/>
  <c r="F53" i="1" s="1"/>
  <c r="G53" i="1" s="1"/>
  <c r="I53" i="1" s="1"/>
  <c r="E52" i="1"/>
  <c r="E19" i="1"/>
  <c r="E21" i="1" s="1"/>
  <c r="E79" i="1"/>
  <c r="F79" i="1" s="1"/>
  <c r="G79" i="1" s="1"/>
  <c r="I79" i="1" s="1"/>
  <c r="E136" i="1"/>
  <c r="F136" i="1" s="1"/>
  <c r="G136" i="1" s="1"/>
  <c r="I136" i="1" s="1"/>
  <c r="E65" i="1"/>
  <c r="F65" i="1" s="1"/>
  <c r="G65" i="1" s="1"/>
  <c r="I65" i="1" s="1"/>
  <c r="E50" i="1"/>
  <c r="F50" i="1" s="1"/>
  <c r="G50" i="1" s="1"/>
  <c r="I50" i="1" s="1"/>
  <c r="E49" i="1"/>
  <c r="F49" i="1" s="1"/>
  <c r="G49" i="1" s="1"/>
  <c r="I49" i="1" s="1"/>
  <c r="E48" i="1"/>
  <c r="E128" i="1"/>
  <c r="E108" i="1"/>
  <c r="E106" i="1"/>
  <c r="F106" i="1" s="1"/>
  <c r="G106" i="1" s="1"/>
  <c r="I106" i="1" s="1"/>
  <c r="E90" i="1"/>
  <c r="F90" i="1" s="1"/>
  <c r="G90" i="1" s="1"/>
  <c r="I90" i="1" s="1"/>
  <c r="E66" i="1"/>
  <c r="F66" i="1" s="1"/>
  <c r="G66" i="1" s="1"/>
  <c r="I66" i="1" s="1"/>
  <c r="E38" i="1"/>
  <c r="F38" i="1" s="1"/>
  <c r="G38" i="1" s="1"/>
  <c r="I38" i="1" s="1"/>
  <c r="E37" i="1"/>
  <c r="F37" i="1" s="1"/>
  <c r="G37" i="1" s="1"/>
  <c r="I37" i="1" s="1"/>
  <c r="E36" i="1"/>
  <c r="F36" i="1" s="1"/>
  <c r="G36" i="1" s="1"/>
  <c r="I36" i="1" s="1"/>
  <c r="E126" i="1"/>
  <c r="F126" i="1" s="1"/>
  <c r="G126" i="1" s="1"/>
  <c r="I126" i="1" s="1"/>
  <c r="E105" i="1"/>
  <c r="E134" i="1"/>
  <c r="E74" i="1"/>
  <c r="F74" i="1" s="1"/>
  <c r="G74" i="1" s="1"/>
  <c r="I74" i="1" s="1"/>
  <c r="E34" i="1"/>
  <c r="F34" i="1" s="1"/>
  <c r="G34" i="1" s="1"/>
  <c r="I34" i="1" s="1"/>
  <c r="E33" i="1"/>
  <c r="F33" i="1" s="1"/>
  <c r="G33" i="1" s="1"/>
  <c r="I33" i="1" s="1"/>
  <c r="E32" i="1"/>
  <c r="F32" i="1" s="1"/>
  <c r="G32" i="1" s="1"/>
  <c r="I32" i="1" s="1"/>
  <c r="E114" i="1"/>
  <c r="F114" i="1" s="1"/>
  <c r="G114" i="1" s="1"/>
  <c r="I114" i="1" s="1"/>
  <c r="E107" i="1"/>
  <c r="F107" i="1" s="1"/>
  <c r="G107" i="1" s="1"/>
  <c r="I107" i="1" s="1"/>
  <c r="E94" i="1"/>
  <c r="F94" i="1" s="1"/>
  <c r="G94" i="1" s="1"/>
  <c r="I94" i="1" s="1"/>
  <c r="E62" i="1"/>
  <c r="F62" i="1" s="1"/>
  <c r="G62" i="1" s="1"/>
  <c r="I62" i="1" s="1"/>
  <c r="E46" i="1"/>
  <c r="F46" i="1" s="1"/>
  <c r="G46" i="1" s="1"/>
  <c r="I46" i="1" s="1"/>
  <c r="E44" i="1"/>
  <c r="F44" i="1" s="1"/>
  <c r="G44" i="1" s="1"/>
  <c r="I44" i="1" s="1"/>
  <c r="E93" i="1"/>
  <c r="E78" i="1"/>
  <c r="F78" i="1" s="1"/>
  <c r="G78" i="1" s="1"/>
  <c r="I78" i="1" s="1"/>
  <c r="E42" i="1"/>
  <c r="F42" i="1" s="1"/>
  <c r="G42" i="1" s="1"/>
  <c r="I42" i="1" s="1"/>
  <c r="E40" i="1"/>
  <c r="F40" i="1" s="1"/>
  <c r="G40" i="1" s="1"/>
  <c r="I40" i="1" s="1"/>
  <c r="E41" i="1"/>
  <c r="F41" i="1" s="1"/>
  <c r="G41" i="1" s="1"/>
  <c r="I41" i="1" s="1"/>
  <c r="E30" i="1"/>
  <c r="F30" i="1" s="1"/>
  <c r="G30" i="1" s="1"/>
  <c r="I30" i="1" s="1"/>
  <c r="E28" i="1"/>
  <c r="E71" i="1"/>
  <c r="F71" i="1" s="1"/>
  <c r="G71" i="1" s="1"/>
  <c r="I71" i="1" s="1"/>
  <c r="E61" i="1"/>
  <c r="F61" i="1" s="1"/>
  <c r="G61" i="1" s="1"/>
  <c r="I61" i="1" s="1"/>
  <c r="E57" i="1"/>
  <c r="F57" i="1" s="1"/>
  <c r="G57" i="1" s="1"/>
  <c r="I57" i="1" s="1"/>
  <c r="E45" i="1"/>
  <c r="F45" i="1" s="1"/>
  <c r="G45" i="1" s="1"/>
  <c r="I45" i="1" s="1"/>
  <c r="E70" i="1"/>
  <c r="F70" i="1" s="1"/>
  <c r="G70" i="1" s="1"/>
  <c r="I70" i="1" s="1"/>
  <c r="E56" i="1"/>
  <c r="H180" i="1"/>
  <c r="I180" i="1"/>
  <c r="K171" i="1"/>
  <c r="F158" i="1"/>
  <c r="F143" i="1"/>
  <c r="G143" i="1" s="1"/>
  <c r="I143" i="1" s="1"/>
  <c r="F135" i="1"/>
  <c r="G135" i="1" s="1"/>
  <c r="I135" i="1" s="1"/>
  <c r="F127" i="1"/>
  <c r="G127" i="1" s="1"/>
  <c r="I127" i="1" s="1"/>
  <c r="F157" i="1"/>
  <c r="F148" i="1"/>
  <c r="G148" i="1" s="1"/>
  <c r="I148" i="1" s="1"/>
  <c r="F140" i="1"/>
  <c r="G140" i="1" s="1"/>
  <c r="I140" i="1" s="1"/>
  <c r="F132" i="1"/>
  <c r="G132" i="1" s="1"/>
  <c r="I132" i="1" s="1"/>
  <c r="F124" i="1"/>
  <c r="G124" i="1" s="1"/>
  <c r="I124" i="1" s="1"/>
  <c r="F115" i="1"/>
  <c r="G115" i="1" s="1"/>
  <c r="I115" i="1" s="1"/>
  <c r="F156" i="1"/>
  <c r="F137" i="1"/>
  <c r="G137" i="1" s="1"/>
  <c r="I137" i="1" s="1"/>
  <c r="F129" i="1"/>
  <c r="G129" i="1" s="1"/>
  <c r="I129" i="1" s="1"/>
  <c r="F121" i="1"/>
  <c r="G121" i="1" s="1"/>
  <c r="I121" i="1" s="1"/>
  <c r="F155" i="1"/>
  <c r="F142" i="1"/>
  <c r="G142" i="1" s="1"/>
  <c r="I142" i="1" s="1"/>
  <c r="F134" i="1"/>
  <c r="G134" i="1" s="1"/>
  <c r="I134" i="1" s="1"/>
  <c r="F109" i="1"/>
  <c r="G109" i="1" s="1"/>
  <c r="I109" i="1" s="1"/>
  <c r="F153" i="1"/>
  <c r="G153" i="1" s="1"/>
  <c r="I153" i="1" s="1"/>
  <c r="F120" i="1"/>
  <c r="G120" i="1" s="1"/>
  <c r="I120" i="1" s="1"/>
  <c r="F101" i="1"/>
  <c r="G101" i="1" s="1"/>
  <c r="I101" i="1" s="1"/>
  <c r="F93" i="1"/>
  <c r="G93" i="1" s="1"/>
  <c r="I93" i="1" s="1"/>
  <c r="F144" i="1"/>
  <c r="G144" i="1" s="1"/>
  <c r="I144" i="1" s="1"/>
  <c r="F128" i="1"/>
  <c r="G128" i="1" s="1"/>
  <c r="I128" i="1" s="1"/>
  <c r="F108" i="1"/>
  <c r="G108" i="1" s="1"/>
  <c r="I108" i="1" s="1"/>
  <c r="F105" i="1"/>
  <c r="G105" i="1" s="1"/>
  <c r="I105" i="1" s="1"/>
  <c r="F97" i="1"/>
  <c r="G97" i="1" s="1"/>
  <c r="I97" i="1" s="1"/>
  <c r="F89" i="1"/>
  <c r="G89" i="1" s="1"/>
  <c r="I89" i="1" s="1"/>
  <c r="F81" i="1"/>
  <c r="G81" i="1" s="1"/>
  <c r="I81" i="1" s="1"/>
  <c r="F48" i="1"/>
  <c r="G48" i="1" s="1"/>
  <c r="I48" i="1" s="1"/>
  <c r="F56" i="1"/>
  <c r="G56" i="1" s="1"/>
  <c r="I56" i="1" s="1"/>
  <c r="F64" i="1"/>
  <c r="G64" i="1" s="1"/>
  <c r="I64" i="1" s="1"/>
  <c r="F73" i="1"/>
  <c r="G73" i="1" s="1"/>
  <c r="I73" i="1" s="1"/>
  <c r="F98" i="1"/>
  <c r="G98" i="1" s="1"/>
  <c r="I98" i="1" s="1"/>
  <c r="F99" i="1"/>
  <c r="G99" i="1" s="1"/>
  <c r="I99" i="1" s="1"/>
  <c r="F122" i="1"/>
  <c r="G122" i="1" s="1"/>
  <c r="I122" i="1" s="1"/>
  <c r="F147" i="1"/>
  <c r="G147" i="1" s="1"/>
  <c r="I147" i="1" s="1"/>
  <c r="F149" i="1"/>
  <c r="G149" i="1" s="1"/>
  <c r="I149" i="1" s="1"/>
  <c r="D171" i="1"/>
  <c r="F113" i="1"/>
  <c r="G113" i="1" s="1"/>
  <c r="I113" i="1" s="1"/>
  <c r="F146" i="1"/>
  <c r="G146" i="1" s="1"/>
  <c r="I146" i="1" s="1"/>
  <c r="F28" i="1"/>
  <c r="F52" i="1"/>
  <c r="G52" i="1" s="1"/>
  <c r="I52" i="1" s="1"/>
  <c r="F60" i="1"/>
  <c r="G60" i="1" s="1"/>
  <c r="I60" i="1" s="1"/>
  <c r="F69" i="1"/>
  <c r="G69" i="1" s="1"/>
  <c r="I69" i="1" s="1"/>
  <c r="F82" i="1"/>
  <c r="G82" i="1" s="1"/>
  <c r="I82" i="1" s="1"/>
  <c r="F83" i="1"/>
  <c r="G83" i="1" s="1"/>
  <c r="I83" i="1" s="1"/>
  <c r="F84" i="1"/>
  <c r="G84" i="1" s="1"/>
  <c r="I84" i="1" s="1"/>
  <c r="L171" i="1"/>
  <c r="F139" i="1"/>
  <c r="G139" i="1" s="1"/>
  <c r="I139" i="1" s="1"/>
  <c r="F141" i="1"/>
  <c r="G141" i="1" s="1"/>
  <c r="I141" i="1" s="1"/>
  <c r="J180" i="1"/>
  <c r="N171" i="1"/>
  <c r="F171" i="1"/>
  <c r="K180" i="1"/>
  <c r="G180" i="1"/>
  <c r="J40" i="1" l="1"/>
  <c r="J126" i="1"/>
  <c r="J116" i="1"/>
  <c r="J111" i="1"/>
  <c r="J145" i="1"/>
  <c r="J36" i="1"/>
  <c r="J117" i="1"/>
  <c r="J85" i="1"/>
  <c r="J100" i="1"/>
  <c r="J152" i="1"/>
  <c r="J32" i="1"/>
  <c r="J44" i="1"/>
  <c r="J77" i="1"/>
  <c r="J110" i="1"/>
  <c r="J136" i="1"/>
  <c r="J151" i="1"/>
  <c r="J118" i="1"/>
  <c r="J93" i="1"/>
  <c r="J113" i="1"/>
  <c r="J101" i="1"/>
  <c r="J142" i="1"/>
  <c r="J42" i="1"/>
  <c r="J73" i="1"/>
  <c r="J120" i="1"/>
  <c r="J124" i="1"/>
  <c r="J84" i="1"/>
  <c r="J149" i="1"/>
  <c r="J64" i="1"/>
  <c r="J105" i="1"/>
  <c r="J132" i="1"/>
  <c r="J61" i="1"/>
  <c r="M33" i="1"/>
  <c r="R33" i="1" s="1"/>
  <c r="J33" i="1"/>
  <c r="O33" i="1" s="1"/>
  <c r="J38" i="1"/>
  <c r="M50" i="1"/>
  <c r="R50" i="1" s="1"/>
  <c r="J50" i="1"/>
  <c r="J75" i="1"/>
  <c r="I67" i="1"/>
  <c r="I31" i="1"/>
  <c r="I87" i="1"/>
  <c r="I130" i="1"/>
  <c r="J56" i="1"/>
  <c r="J140" i="1"/>
  <c r="J71" i="1"/>
  <c r="M34" i="1"/>
  <c r="R34" i="1" s="1"/>
  <c r="J34" i="1"/>
  <c r="O34" i="1"/>
  <c r="J66" i="1"/>
  <c r="J65" i="1"/>
  <c r="J76" i="1"/>
  <c r="J39" i="1"/>
  <c r="J125" i="1"/>
  <c r="J80" i="1"/>
  <c r="J112" i="1"/>
  <c r="J138" i="1"/>
  <c r="J83" i="1"/>
  <c r="J153" i="1"/>
  <c r="J141" i="1"/>
  <c r="M48" i="1"/>
  <c r="R48" i="1" s="1"/>
  <c r="J48" i="1"/>
  <c r="J129" i="1"/>
  <c r="J46" i="1"/>
  <c r="J90" i="1"/>
  <c r="J91" i="1"/>
  <c r="J47" i="1"/>
  <c r="J88" i="1"/>
  <c r="F161" i="1"/>
  <c r="G28" i="1"/>
  <c r="J108" i="1"/>
  <c r="J122" i="1"/>
  <c r="J109" i="1"/>
  <c r="E161" i="1"/>
  <c r="J137" i="1"/>
  <c r="J30" i="1"/>
  <c r="J62" i="1"/>
  <c r="J106" i="1"/>
  <c r="J79" i="1"/>
  <c r="J133" i="1"/>
  <c r="J102" i="1"/>
  <c r="J55" i="1"/>
  <c r="J96" i="1"/>
  <c r="J29" i="1"/>
  <c r="J147" i="1"/>
  <c r="J121" i="1"/>
  <c r="J82" i="1"/>
  <c r="J128" i="1"/>
  <c r="J148" i="1"/>
  <c r="J74" i="1"/>
  <c r="J139" i="1"/>
  <c r="J144" i="1"/>
  <c r="J69" i="1"/>
  <c r="J41" i="1"/>
  <c r="J94" i="1"/>
  <c r="I157" i="1"/>
  <c r="I156" i="1"/>
  <c r="I155" i="1"/>
  <c r="I158" i="1"/>
  <c r="I159" i="1"/>
  <c r="I35" i="1"/>
  <c r="I103" i="1"/>
  <c r="I63" i="1"/>
  <c r="I104" i="1"/>
  <c r="J99" i="1"/>
  <c r="J134" i="1"/>
  <c r="J127" i="1"/>
  <c r="J70" i="1"/>
  <c r="J107" i="1"/>
  <c r="J43" i="1"/>
  <c r="J72" i="1"/>
  <c r="J92" i="1"/>
  <c r="J146" i="1"/>
  <c r="J98" i="1"/>
  <c r="J135" i="1"/>
  <c r="J45" i="1"/>
  <c r="J114" i="1"/>
  <c r="J53" i="1"/>
  <c r="J51" i="1"/>
  <c r="J95" i="1"/>
  <c r="J60" i="1"/>
  <c r="J81" i="1"/>
  <c r="J52" i="1"/>
  <c r="J89" i="1"/>
  <c r="J115" i="1"/>
  <c r="J97" i="1"/>
  <c r="J143" i="1"/>
  <c r="J57" i="1"/>
  <c r="J78" i="1"/>
  <c r="J37" i="1"/>
  <c r="M49" i="1"/>
  <c r="R49" i="1" s="1"/>
  <c r="J49" i="1"/>
  <c r="J54" i="1"/>
  <c r="J59" i="1"/>
  <c r="J86" i="1"/>
  <c r="J131" i="1"/>
  <c r="J123" i="1"/>
  <c r="J58" i="1"/>
  <c r="O134" i="1" l="1"/>
  <c r="O138" i="1"/>
  <c r="O94" i="1"/>
  <c r="Q53" i="1"/>
  <c r="K53" i="1"/>
  <c r="M53" i="1" s="1"/>
  <c r="R53" i="1" s="1"/>
  <c r="N53" i="1"/>
  <c r="J63" i="1"/>
  <c r="K82" i="1"/>
  <c r="M82" i="1" s="1"/>
  <c r="R82" i="1" s="1"/>
  <c r="N82" i="1"/>
  <c r="Q82" i="1"/>
  <c r="Q140" i="1"/>
  <c r="K140" i="1"/>
  <c r="M140" i="1" s="1"/>
  <c r="R140" i="1" s="1"/>
  <c r="J103" i="1"/>
  <c r="O82" i="1"/>
  <c r="N141" i="1"/>
  <c r="K141" i="1"/>
  <c r="M141" i="1" s="1"/>
  <c r="Q141" i="1"/>
  <c r="O140" i="1"/>
  <c r="N38" i="1"/>
  <c r="K38" i="1"/>
  <c r="M38" i="1" s="1"/>
  <c r="Q38" i="1"/>
  <c r="Q142" i="1"/>
  <c r="N142" i="1"/>
  <c r="K142" i="1"/>
  <c r="M142" i="1" s="1"/>
  <c r="R142" i="1" s="1"/>
  <c r="K100" i="1"/>
  <c r="M100" i="1" s="1"/>
  <c r="N100" i="1"/>
  <c r="Q100" i="1"/>
  <c r="Q36" i="1"/>
  <c r="K36" i="1"/>
  <c r="M36" i="1" s="1"/>
  <c r="N36" i="1"/>
  <c r="K40" i="1"/>
  <c r="M40" i="1" s="1"/>
  <c r="Q40" i="1"/>
  <c r="K37" i="1"/>
  <c r="M37" i="1" s="1"/>
  <c r="N37" i="1" s="1"/>
  <c r="Q37" i="1"/>
  <c r="Q115" i="1"/>
  <c r="K115" i="1"/>
  <c r="M115" i="1" s="1"/>
  <c r="K99" i="1"/>
  <c r="M99" i="1" s="1"/>
  <c r="R99" i="1" s="1"/>
  <c r="Q99" i="1"/>
  <c r="K81" i="1"/>
  <c r="M81" i="1" s="1"/>
  <c r="N81" i="1" s="1"/>
  <c r="Q81" i="1"/>
  <c r="K98" i="1"/>
  <c r="M98" i="1" s="1"/>
  <c r="Q98" i="1"/>
  <c r="O99" i="1"/>
  <c r="J159" i="1"/>
  <c r="Q148" i="1"/>
  <c r="N148" i="1"/>
  <c r="K148" i="1"/>
  <c r="M148" i="1" s="1"/>
  <c r="Q121" i="1"/>
  <c r="K121" i="1"/>
  <c r="M121" i="1" s="1"/>
  <c r="Q102" i="1"/>
  <c r="K102" i="1"/>
  <c r="M102" i="1" s="1"/>
  <c r="N102" i="1"/>
  <c r="Q106" i="1"/>
  <c r="K106" i="1"/>
  <c r="M106" i="1" s="1"/>
  <c r="N106" i="1" s="1"/>
  <c r="K122" i="1"/>
  <c r="M122" i="1" s="1"/>
  <c r="Q122" i="1"/>
  <c r="K125" i="1"/>
  <c r="M125" i="1" s="1"/>
  <c r="Q125" i="1"/>
  <c r="K65" i="1"/>
  <c r="M65" i="1" s="1"/>
  <c r="Q65" i="1"/>
  <c r="K56" i="1"/>
  <c r="M56" i="1" s="1"/>
  <c r="N56" i="1" s="1"/>
  <c r="Q56" i="1"/>
  <c r="Q101" i="1"/>
  <c r="K101" i="1"/>
  <c r="M101" i="1" s="1"/>
  <c r="N101" i="1"/>
  <c r="Q145" i="1"/>
  <c r="K145" i="1"/>
  <c r="M145" i="1" s="1"/>
  <c r="Q41" i="1"/>
  <c r="K41" i="1"/>
  <c r="M41" i="1" s="1"/>
  <c r="R41" i="1" s="1"/>
  <c r="Q90" i="1"/>
  <c r="K90" i="1"/>
  <c r="M90" i="1" s="1"/>
  <c r="R90" i="1" s="1"/>
  <c r="Q71" i="1"/>
  <c r="K71" i="1"/>
  <c r="M71" i="1" s="1"/>
  <c r="R71" i="1" s="1"/>
  <c r="N50" i="1"/>
  <c r="K50" i="1"/>
  <c r="Q50" i="1"/>
  <c r="K105" i="1"/>
  <c r="M105" i="1" s="1"/>
  <c r="R105" i="1" s="1"/>
  <c r="Q105" i="1"/>
  <c r="K136" i="1"/>
  <c r="M136" i="1" s="1"/>
  <c r="R136" i="1" s="1"/>
  <c r="Q136" i="1"/>
  <c r="Q77" i="1"/>
  <c r="K77" i="1"/>
  <c r="M77" i="1" s="1"/>
  <c r="R77" i="1" s="1"/>
  <c r="N77" i="1"/>
  <c r="Q152" i="1"/>
  <c r="K152" i="1"/>
  <c r="M152" i="1" s="1"/>
  <c r="R152" i="1" s="1"/>
  <c r="Q85" i="1"/>
  <c r="K85" i="1"/>
  <c r="M85" i="1" s="1"/>
  <c r="R85" i="1" s="1"/>
  <c r="N85" i="1"/>
  <c r="Q127" i="1"/>
  <c r="N127" i="1"/>
  <c r="K127" i="1"/>
  <c r="M127" i="1" s="1"/>
  <c r="R127" i="1" s="1"/>
  <c r="Q137" i="1"/>
  <c r="K137" i="1"/>
  <c r="M137" i="1" s="1"/>
  <c r="R137" i="1" s="1"/>
  <c r="Q54" i="1"/>
  <c r="K54" i="1"/>
  <c r="M54" i="1" s="1"/>
  <c r="K120" i="1"/>
  <c r="M120" i="1" s="1"/>
  <c r="Q120" i="1"/>
  <c r="K131" i="1"/>
  <c r="M131" i="1" s="1"/>
  <c r="R131" i="1" s="1"/>
  <c r="Q131" i="1"/>
  <c r="Q114" i="1"/>
  <c r="K114" i="1"/>
  <c r="M114" i="1" s="1"/>
  <c r="R114" i="1" s="1"/>
  <c r="N114" i="1"/>
  <c r="J158" i="1"/>
  <c r="K153" i="1"/>
  <c r="M153" i="1" s="1"/>
  <c r="R153" i="1" s="1"/>
  <c r="Q153" i="1"/>
  <c r="N58" i="1"/>
  <c r="Q58" i="1"/>
  <c r="K58" i="1"/>
  <c r="M58" i="1" s="1"/>
  <c r="R58" i="1" s="1"/>
  <c r="Q78" i="1"/>
  <c r="K78" i="1"/>
  <c r="M78" i="1" s="1"/>
  <c r="N78" i="1"/>
  <c r="J155" i="1"/>
  <c r="K48" i="1"/>
  <c r="Q48" i="1"/>
  <c r="N48" i="1"/>
  <c r="K112" i="1"/>
  <c r="M112" i="1" s="1"/>
  <c r="R112" i="1" s="1"/>
  <c r="Q112" i="1"/>
  <c r="O50" i="1"/>
  <c r="O105" i="1"/>
  <c r="O58" i="1"/>
  <c r="N49" i="1"/>
  <c r="K49" i="1"/>
  <c r="Q49" i="1"/>
  <c r="K51" i="1"/>
  <c r="M51" i="1" s="1"/>
  <c r="Q51" i="1"/>
  <c r="N51" i="1"/>
  <c r="K128" i="1"/>
  <c r="M128" i="1" s="1"/>
  <c r="Q128" i="1"/>
  <c r="K133" i="1"/>
  <c r="M133" i="1" s="1"/>
  <c r="Q133" i="1"/>
  <c r="O48" i="1"/>
  <c r="N83" i="1"/>
  <c r="K83" i="1"/>
  <c r="M83" i="1" s="1"/>
  <c r="R83" i="1" s="1"/>
  <c r="Q83" i="1"/>
  <c r="O112" i="1"/>
  <c r="K39" i="1"/>
  <c r="M39" i="1" s="1"/>
  <c r="R39" i="1" s="1"/>
  <c r="Q39" i="1"/>
  <c r="K66" i="1"/>
  <c r="M66" i="1" s="1"/>
  <c r="R66" i="1" s="1"/>
  <c r="Q66" i="1"/>
  <c r="J87" i="1"/>
  <c r="K61" i="1"/>
  <c r="M61" i="1" s="1"/>
  <c r="Q61" i="1"/>
  <c r="N61" i="1"/>
  <c r="K84" i="1"/>
  <c r="M84" i="1" s="1"/>
  <c r="Q84" i="1"/>
  <c r="N42" i="1"/>
  <c r="Q42" i="1"/>
  <c r="K42" i="1"/>
  <c r="M42" i="1" s="1"/>
  <c r="K111" i="1"/>
  <c r="M111" i="1" s="1"/>
  <c r="R111" i="1" s="1"/>
  <c r="Q111" i="1"/>
  <c r="Q126" i="1"/>
  <c r="K126" i="1"/>
  <c r="M126" i="1" s="1"/>
  <c r="Q88" i="1"/>
  <c r="K88" i="1"/>
  <c r="M88" i="1" s="1"/>
  <c r="R88" i="1" s="1"/>
  <c r="N88" i="1"/>
  <c r="K97" i="1"/>
  <c r="M97" i="1" s="1"/>
  <c r="R97" i="1" s="1"/>
  <c r="Q97" i="1"/>
  <c r="N45" i="1"/>
  <c r="Q45" i="1"/>
  <c r="K45" i="1"/>
  <c r="M45" i="1" s="1"/>
  <c r="R45" i="1" s="1"/>
  <c r="Q43" i="1"/>
  <c r="K43" i="1"/>
  <c r="M43" i="1" s="1"/>
  <c r="N43" i="1" s="1"/>
  <c r="Q96" i="1"/>
  <c r="K96" i="1"/>
  <c r="M96" i="1" s="1"/>
  <c r="R96" i="1" s="1"/>
  <c r="O88" i="1"/>
  <c r="J130" i="1"/>
  <c r="Q118" i="1"/>
  <c r="K118" i="1"/>
  <c r="M118" i="1" s="1"/>
  <c r="R118" i="1" s="1"/>
  <c r="Q44" i="1"/>
  <c r="K44" i="1"/>
  <c r="M44" i="1" s="1"/>
  <c r="R44" i="1" s="1"/>
  <c r="N44" i="1"/>
  <c r="Q86" i="1"/>
  <c r="K86" i="1"/>
  <c r="M86" i="1" s="1"/>
  <c r="N86" i="1" s="1"/>
  <c r="K89" i="1"/>
  <c r="M89" i="1" s="1"/>
  <c r="R89" i="1" s="1"/>
  <c r="Q89" i="1"/>
  <c r="N89" i="1"/>
  <c r="O45" i="1"/>
  <c r="O127" i="1"/>
  <c r="J156" i="1"/>
  <c r="K139" i="1"/>
  <c r="M139" i="1" s="1"/>
  <c r="Q139" i="1"/>
  <c r="N139" i="1"/>
  <c r="O49" i="1"/>
  <c r="Q57" i="1"/>
  <c r="K57" i="1"/>
  <c r="M57" i="1" s="1"/>
  <c r="O53" i="1"/>
  <c r="Q92" i="1"/>
  <c r="N92" i="1"/>
  <c r="K92" i="1"/>
  <c r="M92" i="1" s="1"/>
  <c r="Q107" i="1"/>
  <c r="K107" i="1"/>
  <c r="M107" i="1" s="1"/>
  <c r="J104" i="1"/>
  <c r="J157" i="1"/>
  <c r="K74" i="1"/>
  <c r="M74" i="1" s="1"/>
  <c r="N74" i="1" s="1"/>
  <c r="Q74" i="1"/>
  <c r="Q62" i="1"/>
  <c r="K62" i="1"/>
  <c r="M62" i="1" s="1"/>
  <c r="Q47" i="1"/>
  <c r="K47" i="1"/>
  <c r="M47" i="1" s="1"/>
  <c r="N46" i="1"/>
  <c r="Q46" i="1"/>
  <c r="K46" i="1"/>
  <c r="M46" i="1" s="1"/>
  <c r="O83" i="1"/>
  <c r="O39" i="1"/>
  <c r="J31" i="1"/>
  <c r="K64" i="1"/>
  <c r="M64" i="1" s="1"/>
  <c r="Q64" i="1"/>
  <c r="N64" i="1"/>
  <c r="O142" i="1"/>
  <c r="K113" i="1"/>
  <c r="M113" i="1" s="1"/>
  <c r="Q113" i="1"/>
  <c r="O118" i="1"/>
  <c r="K110" i="1"/>
  <c r="M110" i="1" s="1"/>
  <c r="N110" i="1" s="1"/>
  <c r="Q110" i="1"/>
  <c r="O44" i="1"/>
  <c r="Q117" i="1"/>
  <c r="K117" i="1"/>
  <c r="M117" i="1" s="1"/>
  <c r="O111" i="1"/>
  <c r="Q135" i="1"/>
  <c r="K135" i="1"/>
  <c r="M135" i="1" s="1"/>
  <c r="R135" i="1" s="1"/>
  <c r="N94" i="1"/>
  <c r="Q94" i="1"/>
  <c r="K94" i="1"/>
  <c r="M94" i="1" s="1"/>
  <c r="R94" i="1" s="1"/>
  <c r="K147" i="1"/>
  <c r="M147" i="1" s="1"/>
  <c r="R147" i="1" s="1"/>
  <c r="Q147" i="1"/>
  <c r="Q108" i="1"/>
  <c r="K108" i="1"/>
  <c r="M108" i="1" s="1"/>
  <c r="R108" i="1" s="1"/>
  <c r="N108" i="1"/>
  <c r="Q80" i="1"/>
  <c r="K80" i="1"/>
  <c r="M80" i="1" s="1"/>
  <c r="R80" i="1" s="1"/>
  <c r="J67" i="1"/>
  <c r="Q132" i="1"/>
  <c r="N132" i="1"/>
  <c r="K132" i="1"/>
  <c r="M132" i="1" s="1"/>
  <c r="R132" i="1" s="1"/>
  <c r="K73" i="1"/>
  <c r="M73" i="1" s="1"/>
  <c r="R73" i="1" s="1"/>
  <c r="Q73" i="1"/>
  <c r="N73" i="1"/>
  <c r="Q93" i="1"/>
  <c r="K93" i="1"/>
  <c r="M93" i="1" s="1"/>
  <c r="R93" i="1" s="1"/>
  <c r="N93" i="1"/>
  <c r="Q60" i="1"/>
  <c r="K60" i="1"/>
  <c r="M60" i="1" s="1"/>
  <c r="R60" i="1" s="1"/>
  <c r="N60" i="1"/>
  <c r="Q69" i="1"/>
  <c r="K69" i="1"/>
  <c r="M69" i="1" s="1"/>
  <c r="R69" i="1" s="1"/>
  <c r="Q79" i="1"/>
  <c r="K79" i="1"/>
  <c r="M79" i="1" s="1"/>
  <c r="R79" i="1" s="1"/>
  <c r="Q52" i="1"/>
  <c r="K52" i="1"/>
  <c r="M52" i="1" s="1"/>
  <c r="N52" i="1"/>
  <c r="G161" i="1"/>
  <c r="I28" i="1"/>
  <c r="O73" i="1"/>
  <c r="N146" i="1"/>
  <c r="K146" i="1"/>
  <c r="M146" i="1" s="1"/>
  <c r="R146" i="1" s="1"/>
  <c r="Q146" i="1"/>
  <c r="Q55" i="1"/>
  <c r="K55" i="1"/>
  <c r="M55" i="1" s="1"/>
  <c r="R55" i="1" s="1"/>
  <c r="K123" i="1"/>
  <c r="M123" i="1" s="1"/>
  <c r="N123" i="1"/>
  <c r="Q123" i="1"/>
  <c r="Q95" i="1"/>
  <c r="K95" i="1"/>
  <c r="M95" i="1" s="1"/>
  <c r="R95" i="1" s="1"/>
  <c r="N72" i="1"/>
  <c r="Q72" i="1"/>
  <c r="K72" i="1"/>
  <c r="M72" i="1" s="1"/>
  <c r="R72" i="1" s="1"/>
  <c r="Q134" i="1"/>
  <c r="N134" i="1"/>
  <c r="K134" i="1"/>
  <c r="M134" i="1" s="1"/>
  <c r="R134" i="1" s="1"/>
  <c r="Q29" i="1"/>
  <c r="K29" i="1"/>
  <c r="M29" i="1" s="1"/>
  <c r="R29" i="1" s="1"/>
  <c r="K30" i="1"/>
  <c r="M30" i="1" s="1"/>
  <c r="R30" i="1" s="1"/>
  <c r="Q30" i="1"/>
  <c r="N138" i="1"/>
  <c r="K138" i="1"/>
  <c r="M138" i="1" s="1"/>
  <c r="R138" i="1" s="1"/>
  <c r="Q138" i="1"/>
  <c r="K75" i="1"/>
  <c r="M75" i="1" s="1"/>
  <c r="R75" i="1" s="1"/>
  <c r="Q75" i="1"/>
  <c r="Q124" i="1"/>
  <c r="K124" i="1"/>
  <c r="M124" i="1" s="1"/>
  <c r="R124" i="1" s="1"/>
  <c r="Q59" i="1"/>
  <c r="K59" i="1"/>
  <c r="M59" i="1" s="1"/>
  <c r="Q143" i="1"/>
  <c r="K143" i="1"/>
  <c r="M143" i="1" s="1"/>
  <c r="N143" i="1" s="1"/>
  <c r="O114" i="1"/>
  <c r="O146" i="1"/>
  <c r="Q70" i="1"/>
  <c r="K70" i="1"/>
  <c r="M70" i="1" s="1"/>
  <c r="N70" i="1"/>
  <c r="J35" i="1"/>
  <c r="O35" i="1" s="1"/>
  <c r="M35" i="1"/>
  <c r="R35" i="1" s="1"/>
  <c r="K144" i="1"/>
  <c r="M144" i="1" s="1"/>
  <c r="Q144" i="1"/>
  <c r="Q109" i="1"/>
  <c r="K109" i="1"/>
  <c r="M109" i="1" s="1"/>
  <c r="N109" i="1" s="1"/>
  <c r="Q91" i="1"/>
  <c r="K91" i="1"/>
  <c r="M91" i="1" s="1"/>
  <c r="R91" i="1" s="1"/>
  <c r="Q129" i="1"/>
  <c r="K129" i="1"/>
  <c r="M129" i="1" s="1"/>
  <c r="N129" i="1"/>
  <c r="N76" i="1"/>
  <c r="K76" i="1"/>
  <c r="M76" i="1" s="1"/>
  <c r="Q76" i="1"/>
  <c r="N34" i="1"/>
  <c r="K34" i="1"/>
  <c r="Q34" i="1"/>
  <c r="N33" i="1"/>
  <c r="K33" i="1"/>
  <c r="Q33" i="1"/>
  <c r="O132" i="1"/>
  <c r="K149" i="1"/>
  <c r="M149" i="1" s="1"/>
  <c r="Q149" i="1"/>
  <c r="O93" i="1"/>
  <c r="Q151" i="1"/>
  <c r="N151" i="1"/>
  <c r="K151" i="1"/>
  <c r="M151" i="1" s="1"/>
  <c r="K32" i="1"/>
  <c r="M32" i="1" s="1"/>
  <c r="Q32" i="1"/>
  <c r="N32" i="1"/>
  <c r="O85" i="1"/>
  <c r="K116" i="1"/>
  <c r="M116" i="1" s="1"/>
  <c r="Q116" i="1"/>
  <c r="O104" i="1" l="1"/>
  <c r="O67" i="1"/>
  <c r="R62" i="1"/>
  <c r="O62" i="1"/>
  <c r="R144" i="1"/>
  <c r="O144" i="1"/>
  <c r="N124" i="1"/>
  <c r="R32" i="1"/>
  <c r="O32" i="1"/>
  <c r="N91" i="1"/>
  <c r="R151" i="1"/>
  <c r="O151" i="1"/>
  <c r="R76" i="1"/>
  <c r="O76" i="1"/>
  <c r="N30" i="1"/>
  <c r="N55" i="1"/>
  <c r="I161" i="1"/>
  <c r="M28" i="1"/>
  <c r="J28" i="1"/>
  <c r="N69" i="1"/>
  <c r="N147" i="1"/>
  <c r="R64" i="1"/>
  <c r="O64" i="1"/>
  <c r="O89" i="1"/>
  <c r="N96" i="1"/>
  <c r="N111" i="1"/>
  <c r="N90" i="1"/>
  <c r="N99" i="1"/>
  <c r="R141" i="1"/>
  <c r="O141" i="1"/>
  <c r="O79" i="1"/>
  <c r="O91" i="1"/>
  <c r="R107" i="1"/>
  <c r="O107" i="1"/>
  <c r="R57" i="1"/>
  <c r="O57" i="1"/>
  <c r="R86" i="1"/>
  <c r="O86" i="1"/>
  <c r="R84" i="1"/>
  <c r="O84" i="1"/>
  <c r="R128" i="1"/>
  <c r="O128" i="1"/>
  <c r="R120" i="1"/>
  <c r="O120" i="1"/>
  <c r="R65" i="1"/>
  <c r="O65" i="1"/>
  <c r="R106" i="1"/>
  <c r="O106" i="1"/>
  <c r="R148" i="1"/>
  <c r="O148" i="1"/>
  <c r="R98" i="1"/>
  <c r="O98" i="1"/>
  <c r="R115" i="1"/>
  <c r="O115" i="1"/>
  <c r="R40" i="1"/>
  <c r="O40" i="1"/>
  <c r="O55" i="1"/>
  <c r="N75" i="1"/>
  <c r="R117" i="1"/>
  <c r="O117" i="1"/>
  <c r="R74" i="1"/>
  <c r="O74" i="1"/>
  <c r="R101" i="1"/>
  <c r="O101" i="1"/>
  <c r="N98" i="1"/>
  <c r="N115" i="1"/>
  <c r="O147" i="1"/>
  <c r="O72" i="1"/>
  <c r="K35" i="1"/>
  <c r="Q35" i="1"/>
  <c r="N35" i="1"/>
  <c r="K67" i="1"/>
  <c r="M67" i="1" s="1"/>
  <c r="R67" i="1" s="1"/>
  <c r="Q67" i="1"/>
  <c r="N130" i="1"/>
  <c r="K130" i="1"/>
  <c r="M130" i="1" s="1"/>
  <c r="R130" i="1" s="1"/>
  <c r="Q130" i="1"/>
  <c r="R116" i="1"/>
  <c r="O116" i="1"/>
  <c r="R59" i="1"/>
  <c r="O59" i="1"/>
  <c r="K31" i="1"/>
  <c r="M31" i="1" s="1"/>
  <c r="R31" i="1" s="1"/>
  <c r="Q31" i="1"/>
  <c r="Q156" i="1"/>
  <c r="N156" i="1"/>
  <c r="K156" i="1"/>
  <c r="M156" i="1" s="1"/>
  <c r="R156" i="1" s="1"/>
  <c r="N66" i="1"/>
  <c r="R54" i="1"/>
  <c r="O54" i="1"/>
  <c r="N116" i="1"/>
  <c r="R129" i="1"/>
  <c r="O129" i="1"/>
  <c r="O29" i="1"/>
  <c r="N59" i="1"/>
  <c r="R52" i="1"/>
  <c r="O52" i="1"/>
  <c r="R113" i="1"/>
  <c r="O113" i="1"/>
  <c r="Q157" i="1"/>
  <c r="K157" i="1"/>
  <c r="M157" i="1" s="1"/>
  <c r="N157" i="1"/>
  <c r="N107" i="1"/>
  <c r="O130" i="1"/>
  <c r="O152" i="1"/>
  <c r="N39" i="1"/>
  <c r="O137" i="1"/>
  <c r="O71" i="1"/>
  <c r="N153" i="1"/>
  <c r="R125" i="1"/>
  <c r="O125" i="1"/>
  <c r="R36" i="1"/>
  <c r="O36" i="1"/>
  <c r="O69" i="1"/>
  <c r="O95" i="1"/>
  <c r="O124" i="1"/>
  <c r="R109" i="1"/>
  <c r="O109" i="1"/>
  <c r="R43" i="1"/>
  <c r="O43" i="1"/>
  <c r="R47" i="1"/>
  <c r="O47" i="1"/>
  <c r="N57" i="1"/>
  <c r="O75" i="1"/>
  <c r="R70" i="1"/>
  <c r="O70" i="1"/>
  <c r="N29" i="1"/>
  <c r="N117" i="1"/>
  <c r="N144" i="1"/>
  <c r="N95" i="1"/>
  <c r="N80" i="1"/>
  <c r="N113" i="1"/>
  <c r="O66" i="1"/>
  <c r="N47" i="1"/>
  <c r="R92" i="1"/>
  <c r="O92" i="1"/>
  <c r="O90" i="1"/>
  <c r="R42" i="1"/>
  <c r="O42" i="1"/>
  <c r="R61" i="1"/>
  <c r="O61" i="1"/>
  <c r="R51" i="1"/>
  <c r="O51" i="1"/>
  <c r="N112" i="1"/>
  <c r="K155" i="1"/>
  <c r="M155" i="1" s="1"/>
  <c r="Q155" i="1"/>
  <c r="N155" i="1"/>
  <c r="N54" i="1"/>
  <c r="N136" i="1"/>
  <c r="N41" i="1"/>
  <c r="N125" i="1"/>
  <c r="R102" i="1"/>
  <c r="O102" i="1"/>
  <c r="Q159" i="1"/>
  <c r="N159" i="1"/>
  <c r="K159" i="1"/>
  <c r="M159" i="1" s="1"/>
  <c r="R38" i="1"/>
  <c r="O38" i="1"/>
  <c r="O41" i="1"/>
  <c r="O131" i="1"/>
  <c r="O153" i="1"/>
  <c r="R126" i="1"/>
  <c r="O126" i="1"/>
  <c r="R133" i="1"/>
  <c r="O133" i="1"/>
  <c r="N131" i="1"/>
  <c r="N137" i="1"/>
  <c r="R81" i="1"/>
  <c r="O81" i="1"/>
  <c r="N103" i="1"/>
  <c r="Q103" i="1"/>
  <c r="K103" i="1"/>
  <c r="M103" i="1" s="1"/>
  <c r="R103" i="1" s="1"/>
  <c r="N63" i="1"/>
  <c r="Q63" i="1"/>
  <c r="K63" i="1"/>
  <c r="M63" i="1" s="1"/>
  <c r="R63" i="1" s="1"/>
  <c r="O97" i="1"/>
  <c r="O136" i="1"/>
  <c r="O96" i="1"/>
  <c r="R149" i="1"/>
  <c r="O149" i="1"/>
  <c r="N126" i="1"/>
  <c r="N133" i="1"/>
  <c r="R78" i="1"/>
  <c r="O78" i="1"/>
  <c r="Q158" i="1"/>
  <c r="N158" i="1"/>
  <c r="K158" i="1"/>
  <c r="M158" i="1" s="1"/>
  <c r="R158" i="1" s="1"/>
  <c r="R145" i="1"/>
  <c r="O145" i="1"/>
  <c r="R56" i="1"/>
  <c r="O56" i="1"/>
  <c r="R121" i="1"/>
  <c r="O121" i="1"/>
  <c r="R37" i="1"/>
  <c r="O37" i="1"/>
  <c r="O63" i="1"/>
  <c r="O77" i="1"/>
  <c r="O135" i="1"/>
  <c r="N149" i="1"/>
  <c r="R122" i="1"/>
  <c r="O122" i="1"/>
  <c r="R143" i="1"/>
  <c r="O143" i="1"/>
  <c r="R123" i="1"/>
  <c r="O123" i="1"/>
  <c r="O80" i="1"/>
  <c r="N79" i="1"/>
  <c r="N135" i="1"/>
  <c r="R110" i="1"/>
  <c r="O110" i="1"/>
  <c r="R46" i="1"/>
  <c r="O46" i="1"/>
  <c r="N62" i="1"/>
  <c r="Q104" i="1"/>
  <c r="K104" i="1"/>
  <c r="M104" i="1" s="1"/>
  <c r="R104" i="1" s="1"/>
  <c r="N104" i="1"/>
  <c r="R139" i="1"/>
  <c r="O139" i="1"/>
  <c r="N118" i="1"/>
  <c r="N97" i="1"/>
  <c r="N84" i="1"/>
  <c r="N87" i="1"/>
  <c r="Q87" i="1"/>
  <c r="K87" i="1"/>
  <c r="M87" i="1" s="1"/>
  <c r="N128" i="1"/>
  <c r="N120" i="1"/>
  <c r="N152" i="1"/>
  <c r="N105" i="1"/>
  <c r="N71" i="1"/>
  <c r="N145" i="1"/>
  <c r="N65" i="1"/>
  <c r="N122" i="1"/>
  <c r="N121" i="1"/>
  <c r="N40" i="1"/>
  <c r="R100" i="1"/>
  <c r="O100" i="1"/>
  <c r="N140" i="1"/>
  <c r="O108" i="1"/>
  <c r="O60" i="1"/>
  <c r="O30" i="1"/>
  <c r="R157" i="1" l="1"/>
  <c r="O157" i="1"/>
  <c r="R159" i="1"/>
  <c r="O159" i="1"/>
  <c r="O31" i="1"/>
  <c r="J161" i="1"/>
  <c r="Q28" i="1"/>
  <c r="Q161" i="1" s="1"/>
  <c r="K28" i="1"/>
  <c r="K161" i="1" s="1"/>
  <c r="N28" i="1"/>
  <c r="N31" i="1"/>
  <c r="O28" i="1"/>
  <c r="O161" i="1" s="1"/>
  <c r="O103" i="1"/>
  <c r="R155" i="1"/>
  <c r="O155" i="1"/>
  <c r="M161" i="1"/>
  <c r="R28" i="1"/>
  <c r="R87" i="1"/>
  <c r="O87" i="1"/>
  <c r="N67" i="1"/>
  <c r="O158" i="1"/>
  <c r="O156" i="1"/>
  <c r="R161" i="1" l="1"/>
  <c r="N163" i="1"/>
  <c r="F163" i="1"/>
  <c r="M163" i="1"/>
  <c r="E163" i="1"/>
  <c r="L163" i="1"/>
  <c r="D163" i="1"/>
  <c r="K163" i="1"/>
  <c r="Z162" i="1"/>
  <c r="O165" i="1" s="1"/>
  <c r="I163" i="1"/>
  <c r="H163" i="1"/>
  <c r="J163" i="1"/>
  <c r="G163" i="1"/>
  <c r="O179" i="1" l="1"/>
  <c r="O166" i="1"/>
  <c r="Q166" i="1" s="1"/>
  <c r="O169" i="1"/>
  <c r="Q169" i="1" s="1"/>
  <c r="O170" i="1"/>
  <c r="Q170" i="1" s="1"/>
  <c r="O168" i="1"/>
  <c r="Q168" i="1" s="1"/>
  <c r="Q165" i="1"/>
  <c r="O163" i="1"/>
  <c r="Q163" i="1" s="1"/>
  <c r="I172" i="1"/>
  <c r="H172" i="1"/>
  <c r="O172" i="1"/>
  <c r="O181" i="1" s="1"/>
  <c r="G172" i="1"/>
  <c r="N172" i="1"/>
  <c r="F172" i="1"/>
  <c r="E172" i="1"/>
  <c r="M172" i="1"/>
  <c r="J172" i="1"/>
  <c r="K172" i="1"/>
  <c r="D172" i="1"/>
  <c r="L172" i="1"/>
  <c r="H181" i="1" l="1"/>
  <c r="H182" i="1" s="1"/>
  <c r="H175" i="1"/>
  <c r="E181" i="1"/>
  <c r="E182" i="1" s="1"/>
  <c r="E175" i="1"/>
  <c r="Q167" i="1"/>
  <c r="Q171" i="1" s="1"/>
  <c r="Q175" i="1" s="1"/>
  <c r="N181" i="1"/>
  <c r="N182" i="1" s="1"/>
  <c r="N175" i="1"/>
  <c r="L181" i="1"/>
  <c r="L182" i="1" s="1"/>
  <c r="L175" i="1"/>
  <c r="G181" i="1"/>
  <c r="G182" i="1" s="1"/>
  <c r="G175" i="1"/>
  <c r="O167" i="1"/>
  <c r="O171" i="1" s="1"/>
  <c r="F181" i="1"/>
  <c r="F182" i="1" s="1"/>
  <c r="F175" i="1"/>
  <c r="D181" i="1"/>
  <c r="Q172" i="1"/>
  <c r="D174" i="1"/>
  <c r="E173" i="1" s="1"/>
  <c r="E174" i="1" s="1"/>
  <c r="F173" i="1" s="1"/>
  <c r="F174" i="1" s="1"/>
  <c r="G173" i="1" s="1"/>
  <c r="G174" i="1" s="1"/>
  <c r="H173" i="1" s="1"/>
  <c r="H174" i="1" s="1"/>
  <c r="I173" i="1" s="1"/>
  <c r="I174" i="1" s="1"/>
  <c r="J173" i="1" s="1"/>
  <c r="J174" i="1" s="1"/>
  <c r="K173" i="1" s="1"/>
  <c r="K174" i="1" s="1"/>
  <c r="L173" i="1" s="1"/>
  <c r="L174" i="1" s="1"/>
  <c r="M173" i="1" s="1"/>
  <c r="M174" i="1" s="1"/>
  <c r="N173" i="1" s="1"/>
  <c r="N174" i="1" s="1"/>
  <c r="O173" i="1" s="1"/>
  <c r="D175" i="1"/>
  <c r="K181" i="1"/>
  <c r="K182" i="1" s="1"/>
  <c r="K175" i="1"/>
  <c r="J181" i="1"/>
  <c r="J182" i="1" s="1"/>
  <c r="J175" i="1"/>
  <c r="I181" i="1"/>
  <c r="I182" i="1" s="1"/>
  <c r="I175" i="1"/>
  <c r="O180" i="1"/>
  <c r="Q180" i="1" s="1"/>
  <c r="Q179" i="1"/>
  <c r="M181" i="1"/>
  <c r="M182" i="1" s="1"/>
  <c r="M175" i="1"/>
  <c r="D182" i="1" l="1"/>
  <c r="Q181" i="1"/>
  <c r="O182" i="1"/>
  <c r="O174" i="1"/>
  <c r="Q174" i="1" s="1"/>
  <c r="O175" i="1"/>
  <c r="Q1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</author>
  </authors>
  <commentList>
    <comment ref="M25" authorId="0" shapeId="0" xr:uid="{F732C494-B2D5-4841-9E67-8F5EF48233C9}">
      <text>
        <r>
          <rPr>
            <b/>
            <sz val="9"/>
            <color indexed="81"/>
            <rFont val="Tahoma"/>
            <family val="2"/>
          </rPr>
          <t>Fernando:</t>
        </r>
        <r>
          <rPr>
            <sz val="9"/>
            <color indexed="81"/>
            <rFont val="Tahoma"/>
            <family val="2"/>
          </rPr>
          <t xml:space="preserve">
Cuando costo UF/Unid es mayor a UF 4.500, el credito potencial es cero (UF 0)</t>
        </r>
      </text>
    </comment>
  </commentList>
</comments>
</file>

<file path=xl/sharedStrings.xml><?xml version="1.0" encoding="utf-8"?>
<sst xmlns="http://schemas.openxmlformats.org/spreadsheetml/2006/main" count="353" uniqueCount="226">
  <si>
    <t>ANTECEDENTES</t>
  </si>
  <si>
    <t>Mandante:</t>
  </si>
  <si>
    <t>Inmobiliaria AXX Ltda.</t>
  </si>
  <si>
    <t>Constructora:</t>
  </si>
  <si>
    <t>Constructora ENAB SpA.</t>
  </si>
  <si>
    <t>Modalidad:</t>
  </si>
  <si>
    <t>Constrato de construcción por suma alzada.</t>
  </si>
  <si>
    <t>Precio final para la venta</t>
  </si>
  <si>
    <t>3.000 UF a 5.000 UF (sin subsidio)</t>
  </si>
  <si>
    <t>Tope Beneficio por valor de unidad</t>
  </si>
  <si>
    <t>UF</t>
  </si>
  <si>
    <t>Tope Beneficio CEEC por unidad</t>
  </si>
  <si>
    <t>Fecha de celebración:</t>
  </si>
  <si>
    <t>UNIDADES:</t>
  </si>
  <si>
    <t>N°</t>
  </si>
  <si>
    <t>Departamentos:</t>
  </si>
  <si>
    <t>Estacionamientos:</t>
  </si>
  <si>
    <t>Bodega:</t>
  </si>
  <si>
    <t>Locales comerciales:</t>
  </si>
  <si>
    <t>TOTAL SUPERFICIE MT2:</t>
  </si>
  <si>
    <t>MT2</t>
  </si>
  <si>
    <t>Superficie sin espacios comunes MT2</t>
  </si>
  <si>
    <t>Espacios comunes MT2</t>
  </si>
  <si>
    <t>Superficie total MT2</t>
  </si>
  <si>
    <t>Costo neto del contrato</t>
  </si>
  <si>
    <t>Valor MT2 contrato de construcción</t>
  </si>
  <si>
    <t>Valor UF</t>
  </si>
  <si>
    <t>UNIDAD</t>
  </si>
  <si>
    <t>SUPERF. MT2</t>
  </si>
  <si>
    <t>%</t>
  </si>
  <si>
    <t>ÁREA COMÚN PRORR.</t>
  </si>
  <si>
    <t>SUP. + PRORR. MT2</t>
  </si>
  <si>
    <t>ORIENTACIÓN DPTOS.</t>
  </si>
  <si>
    <t>COSTO UF/UNID (Según M2)</t>
  </si>
  <si>
    <t>I.V.A UF/UNID</t>
  </si>
  <si>
    <t>CRÉDITO IVA UF/UNID</t>
  </si>
  <si>
    <t>TOPE CREDITO UF/UNID</t>
  </si>
  <si>
    <t>USO REAL CRÉDITO 65%</t>
  </si>
  <si>
    <t>CRÉDITO POTENCIAL %</t>
  </si>
  <si>
    <t>COSTO CONSTRUCCIÓN IVA INCLUÍDO</t>
  </si>
  <si>
    <t>I.V.A 19%</t>
  </si>
  <si>
    <t xml:space="preserve">USO REAL CRÉDITO </t>
  </si>
  <si>
    <t>M2</t>
  </si>
  <si>
    <t>FT</t>
  </si>
  <si>
    <t>DEPTO 101 TIPO A´  (3D-2B)</t>
  </si>
  <si>
    <t>N-P</t>
  </si>
  <si>
    <t>DEPTO 102 TIPO E´  (2D-2B)</t>
  </si>
  <si>
    <t>S-P</t>
  </si>
  <si>
    <t>DEPTO 103 TIPO B  (2D-1B)</t>
  </si>
  <si>
    <t>S</t>
  </si>
  <si>
    <t>DEPTO 104 TIPO B  (2D-1B)</t>
  </si>
  <si>
    <t>DEPTO 105 TIPO E  (2D-2B)</t>
  </si>
  <si>
    <t>S-O</t>
  </si>
  <si>
    <t>DEPTO 106 TIPO D  (3D-2B)</t>
  </si>
  <si>
    <t>N-O</t>
  </si>
  <si>
    <t>DEPTO 107 TIPO C  (3D-2B)</t>
  </si>
  <si>
    <t>N</t>
  </si>
  <si>
    <t>DEPTO 201 TIPO A  (3D-2B)</t>
  </si>
  <si>
    <t>DEPTO 202 TIPO E  (2D-2B)</t>
  </si>
  <si>
    <t>DEPTO 203 TIPO B  (2D-1B)</t>
  </si>
  <si>
    <t>DEPTO 204 TIPO B  (2D-1B)</t>
  </si>
  <si>
    <t>DEPTO 205 TIPO E  (2D-2B)</t>
  </si>
  <si>
    <t>DEPTO 206 TIPO D  (3D-2B)</t>
  </si>
  <si>
    <t>DEPTO 207 TIPO C  (3D-2B)</t>
  </si>
  <si>
    <t>DEPTO 208 TIPO C  (3D-2B)</t>
  </si>
  <si>
    <t>DEPTO 301 TIPO A  (3D-2B)</t>
  </si>
  <si>
    <t>DEPTO 302 TIPO E  (2D-2B)</t>
  </si>
  <si>
    <t>DEPTO 303 TIPO B  (2D-1B)</t>
  </si>
  <si>
    <t>DEPTO 304 TIPO B  (2D-1B)</t>
  </si>
  <si>
    <t>DEPTO 305 TIPO E  (2D-2B)</t>
  </si>
  <si>
    <t>DEPTO 306 TIPO D  (3D-2B)</t>
  </si>
  <si>
    <t>DEPTO 307 TIPO C  (3D-2B)</t>
  </si>
  <si>
    <t>DEPTO 308 TIPO C  (3D-2B)</t>
  </si>
  <si>
    <t>DEPTO 401 TIPO A  (3D-2B)</t>
  </si>
  <si>
    <t>DEPTO 402 TIPO E  (2D-2B)</t>
  </si>
  <si>
    <t>DEPTO 403 TIPO B  (2D-1B)</t>
  </si>
  <si>
    <t>DEPTO 404 TIPO B  (2D-1B)</t>
  </si>
  <si>
    <t>DEPTO 405 TIPO E  (2D-2B)</t>
  </si>
  <si>
    <t>DEPTO 406 TIPO D  (3D-2B)</t>
  </si>
  <si>
    <t>DEPTO 407 TIPO C  (3D-2B)</t>
  </si>
  <si>
    <t>DEPTO 408 TIPO C  (3D-2B)</t>
  </si>
  <si>
    <t>DEPTO 501 TIPO A  (3D-2B)</t>
  </si>
  <si>
    <t>DEPTO 502 TIPO E  (2D-2B)</t>
  </si>
  <si>
    <t>DEPTO 503 TIPO B  (2D-1B)</t>
  </si>
  <si>
    <t>DEPTO 504 TIPO B  (2D-1B)</t>
  </si>
  <si>
    <t>DEPTO 505 TIPO E  (2D-2B)</t>
  </si>
  <si>
    <t>DEPTO 506 TIPO D (3D-2B)</t>
  </si>
  <si>
    <t>DEPTO 507 TIPO C  (3D-2B)</t>
  </si>
  <si>
    <t>DEPTO 508 TIPO C  (3D-2B)</t>
  </si>
  <si>
    <t>ESTAC. SUPERFICIE 1</t>
  </si>
  <si>
    <t>SUPERFICIE</t>
  </si>
  <si>
    <t>ESTAC. SUPERFICIE 2</t>
  </si>
  <si>
    <t>ESTAC. SUPERFICIE 3</t>
  </si>
  <si>
    <t>ESTAC. SUPERFICIE 4</t>
  </si>
  <si>
    <t>ESTAC. SUPERFICIE 5</t>
  </si>
  <si>
    <t>ESTAC. SUPERFICIE 6</t>
  </si>
  <si>
    <t>ESTAC. SUPERFICIE 7</t>
  </si>
  <si>
    <t>ESTAC. SUPERFICIE 8</t>
  </si>
  <si>
    <t>ESTAC. SUPERFICIE 9</t>
  </si>
  <si>
    <t>ESTAC. SUPERFICIE 10</t>
  </si>
  <si>
    <t>ESTAC. SUPERFICIE 11</t>
  </si>
  <si>
    <t>ESTAC. SUPERFICIE 12</t>
  </si>
  <si>
    <t>ESTAC. SUPERFICIE 13</t>
  </si>
  <si>
    <t>ESTAC. SUPERFICIE 14</t>
  </si>
  <si>
    <t>ESTAC. SUPERFICIE 15</t>
  </si>
  <si>
    <t>ESTAC. SUPERFICIE 16</t>
  </si>
  <si>
    <t>ESTAC. SUPERFICIE 17</t>
  </si>
  <si>
    <t>ESTAC. SUPERFICIE 18</t>
  </si>
  <si>
    <t>ESTAC. SUPERFICIE 19</t>
  </si>
  <si>
    <t>ESTAC. SUPERFICIE 20</t>
  </si>
  <si>
    <t>ESTAC. SUBTERRÁNEO 1</t>
  </si>
  <si>
    <t>SUBTERRANEO</t>
  </si>
  <si>
    <t>ESTAC. SUBTERRÁNEO 2</t>
  </si>
  <si>
    <t>ESTAC. SUBTERRÁNEO 3</t>
  </si>
  <si>
    <t>ESTAC. SUBTERRÁNEO 4</t>
  </si>
  <si>
    <t>ESTAC. SUBTERRÁNEO 5</t>
  </si>
  <si>
    <t>ESTAC. SUBTERRÁNEO 6</t>
  </si>
  <si>
    <t>ESTAC. SUBTERRÁNEO 7</t>
  </si>
  <si>
    <t>ESTAC. SUBTERRÁNEO 8</t>
  </si>
  <si>
    <t>ESTAC. SUBTERRÁNEO 9</t>
  </si>
  <si>
    <t>ESTAC. SUBTERRÁNEO 10</t>
  </si>
  <si>
    <t>ESTAC. SUBTERRÁNEO 11</t>
  </si>
  <si>
    <t>ESTAC. SUBTERRÁNEO 12</t>
  </si>
  <si>
    <t>ESTAC. SUBTERRÁNEO 13</t>
  </si>
  <si>
    <t>ESTAC. SUBTERRÁNEO 14</t>
  </si>
  <si>
    <t>ESTAC. SUBTERRÁNEO 15</t>
  </si>
  <si>
    <t>ESTAC. SUBTERRÁNEO 16</t>
  </si>
  <si>
    <t>ESTAC. SUBTERRÁNEO 17</t>
  </si>
  <si>
    <t>ESTAC. SUBTERRÁNEO 18</t>
  </si>
  <si>
    <t>ESTAC. SUBTERRÁNEO 19</t>
  </si>
  <si>
    <t>ESTAC. SUBTERRÁNEO 20</t>
  </si>
  <si>
    <t>ESTAC. SUBTERRÁNEO 21</t>
  </si>
  <si>
    <t>ESTAC. SUBTERRÁNEO 22</t>
  </si>
  <si>
    <t>ESTAC. SUBTERRÁNEO 23</t>
  </si>
  <si>
    <t>ESTAC. SUBTERRÁNEO 24</t>
  </si>
  <si>
    <t>ESTAC. SUBTERRÁNEO 25</t>
  </si>
  <si>
    <t>ESTAC. SUBTERRÁNEO 26</t>
  </si>
  <si>
    <t>ESTAC. SUBTERRÁNEO 27</t>
  </si>
  <si>
    <t>ESTAC. SUBTERRÁNEO 28</t>
  </si>
  <si>
    <t>ESTAC. SUBTERRÁNEO 29</t>
  </si>
  <si>
    <t>ESTAC. SUBTERRÁNEO 30</t>
  </si>
  <si>
    <t>BODEGA 1</t>
  </si>
  <si>
    <t>BODEGA</t>
  </si>
  <si>
    <t>BODEGA 2</t>
  </si>
  <si>
    <t>BODEGA 3</t>
  </si>
  <si>
    <t>BODEGA 4</t>
  </si>
  <si>
    <t>BODEGA 5</t>
  </si>
  <si>
    <t>BODEGA 6</t>
  </si>
  <si>
    <t>BODEGA 7</t>
  </si>
  <si>
    <t>BODEGA 8</t>
  </si>
  <si>
    <t>BODEGA 9</t>
  </si>
  <si>
    <t>BODEGA 10</t>
  </si>
  <si>
    <t>BODEGA 11</t>
  </si>
  <si>
    <t>BODEGA 12</t>
  </si>
  <si>
    <t>BODEGA 13</t>
  </si>
  <si>
    <t>BODEGA 14</t>
  </si>
  <si>
    <t>BODEGA 15</t>
  </si>
  <si>
    <t>BODEGA 16</t>
  </si>
  <si>
    <t>BODEGA 17</t>
  </si>
  <si>
    <t>BODEGA 18</t>
  </si>
  <si>
    <t>BODEGA 19</t>
  </si>
  <si>
    <t>BODEGA 20</t>
  </si>
  <si>
    <t>BODEGA 21</t>
  </si>
  <si>
    <t>BODEGA 22</t>
  </si>
  <si>
    <t>BODEGA 23</t>
  </si>
  <si>
    <t>BODEGA 24</t>
  </si>
  <si>
    <t>BODEGA 25</t>
  </si>
  <si>
    <t>BODEGA 26</t>
  </si>
  <si>
    <t>BODEGA 27</t>
  </si>
  <si>
    <t>BODEGA 28</t>
  </si>
  <si>
    <t>BODEGA 29</t>
  </si>
  <si>
    <t>BODEGA 30</t>
  </si>
  <si>
    <t>LOCAL COMERCIAL 1</t>
  </si>
  <si>
    <t>LOCAL</t>
  </si>
  <si>
    <t>LOCAL COMERCIAL 2</t>
  </si>
  <si>
    <t>LOCAL COMERCIAL 3</t>
  </si>
  <si>
    <t>QUINCHOS</t>
  </si>
  <si>
    <t>ESP. COMÚN</t>
  </si>
  <si>
    <t>PASILLOS</t>
  </si>
  <si>
    <t>PISCINA</t>
  </si>
  <si>
    <t>GIMNACIO</t>
  </si>
  <si>
    <t>OTROS ESPACIOS COMUNES</t>
  </si>
  <si>
    <t xml:space="preserve">TOTAL </t>
  </si>
  <si>
    <t>AVANCE OBRA</t>
  </si>
  <si>
    <t>ESTADOS DE PAGO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</si>
  <si>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</si>
  <si>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</si>
  <si>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</si>
  <si>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</si>
  <si>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</si>
  <si>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</si>
  <si>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</si>
  <si>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</si>
  <si>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</si>
  <si>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</si>
  <si>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</si>
  <si>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</si>
  <si>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</si>
  <si>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Débito fiscal del mes</t>
  </si>
  <si>
    <t>Crédito fiscales</t>
  </si>
  <si>
    <t>IVA a pagar</t>
  </si>
  <si>
    <t>PPM</t>
  </si>
  <si>
    <t>Retención honorarios</t>
  </si>
  <si>
    <t>Impuesto único</t>
  </si>
  <si>
    <t>TOTAL A PAGAR ANTES DEL CEEC</t>
  </si>
  <si>
    <t>CEEC DEL EJERCICIO</t>
  </si>
  <si>
    <t>REMANENTE CEEC EJ. ANTERIOR</t>
  </si>
  <si>
    <t>REMANENTE CEEC EJER. SGTE.</t>
  </si>
  <si>
    <t>CRÉDITO FORM.22 AT2021</t>
  </si>
  <si>
    <t>IMPUESTO A PAGAR</t>
  </si>
  <si>
    <t>FACTURA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</si>
  <si>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</si>
  <si>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</si>
  <si>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</si>
  <si>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</si>
  <si>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</si>
  <si>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</si>
  <si>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</si>
  <si>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</si>
  <si>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</si>
  <si>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</si>
  <si>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</si>
  <si>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</si>
  <si>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VALOR NETO</t>
  </si>
  <si>
    <t>IVA 19%</t>
  </si>
  <si>
    <t>CEEC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</si>
</sst>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#,##0.00_ ;[Red]\-#,##0.00\ "/>
    <numFmt numFmtId="165" formatCode="_ * #,##0.00_ ;_ * \-#,##0.00_ ;_ * &quot;-&quot;_ ;_ @_ "/>
    <numFmt numFmtId="166" formatCode="#,##0.0000_ ;[Red]\-#,##0.0000\ "/>
    <numFmt numFmtId="167" formatCode="0.0000"/>
    <numFmt numFmtId="168" formatCode="#,##0_ ;[Red]\-#,##0\ "/>
    <numFmt numFmtId="169" formatCode="_-* #,##0.00\ _€_-;\-* #,##0.00\ _€_-;_-* &quot;-&quot;??\ _€_-;_-@_-"/>
    <numFmt numFmtId="170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3" applyFont="1" applyAlignment="1">
      <alignment vertical="center"/>
    </xf>
    <xf numFmtId="10" fontId="4" fillId="0" borderId="0" xfId="2" applyNumberFormat="1" applyFont="1" applyAlignment="1">
      <alignment vertical="center"/>
    </xf>
    <xf numFmtId="0" fontId="3" fillId="0" borderId="0" xfId="3" applyAlignment="1">
      <alignment vertical="center"/>
    </xf>
    <xf numFmtId="164" fontId="3" fillId="0" borderId="0" xfId="3" applyNumberFormat="1" applyAlignment="1">
      <alignment vertical="center"/>
    </xf>
    <xf numFmtId="0" fontId="4" fillId="0" borderId="1" xfId="3" applyFont="1" applyBorder="1" applyAlignment="1">
      <alignment vertical="center"/>
    </xf>
    <xf numFmtId="0" fontId="3" fillId="0" borderId="1" xfId="3" applyBorder="1" applyAlignment="1">
      <alignment vertical="center"/>
    </xf>
    <xf numFmtId="164" fontId="3" fillId="0" borderId="1" xfId="3" applyNumberFormat="1" applyBorder="1" applyAlignment="1">
      <alignment vertical="center"/>
    </xf>
    <xf numFmtId="0" fontId="5" fillId="2" borderId="2" xfId="3" applyFont="1" applyFill="1" applyBorder="1" applyAlignment="1">
      <alignment vertical="center"/>
    </xf>
    <xf numFmtId="0" fontId="3" fillId="0" borderId="3" xfId="3" applyBorder="1" applyAlignment="1">
      <alignment horizontal="left" vertical="center"/>
    </xf>
    <xf numFmtId="0" fontId="3" fillId="0" borderId="4" xfId="3" applyBorder="1" applyAlignment="1">
      <alignment horizontal="left" vertical="center"/>
    </xf>
    <xf numFmtId="0" fontId="3" fillId="0" borderId="5" xfId="3" applyBorder="1" applyAlignment="1">
      <alignment horizontal="left" vertical="center"/>
    </xf>
    <xf numFmtId="0" fontId="5" fillId="2" borderId="6" xfId="3" applyFont="1" applyFill="1" applyBorder="1" applyAlignment="1">
      <alignment vertical="center"/>
    </xf>
    <xf numFmtId="0" fontId="5" fillId="2" borderId="7" xfId="3" applyFont="1" applyFill="1" applyBorder="1" applyAlignment="1">
      <alignment vertical="center"/>
    </xf>
    <xf numFmtId="0" fontId="3" fillId="0" borderId="8" xfId="3" applyBorder="1" applyAlignment="1">
      <alignment horizontal="left" vertical="center"/>
    </xf>
    <xf numFmtId="0" fontId="3" fillId="0" borderId="9" xfId="3" applyBorder="1" applyAlignment="1">
      <alignment horizontal="left" vertical="center"/>
    </xf>
    <xf numFmtId="0" fontId="3" fillId="0" borderId="10" xfId="3" applyBorder="1" applyAlignment="1">
      <alignment horizontal="left" vertical="center"/>
    </xf>
    <xf numFmtId="0" fontId="5" fillId="2" borderId="3" xfId="3" applyFont="1" applyFill="1" applyBorder="1" applyAlignment="1">
      <alignment vertical="center"/>
    </xf>
    <xf numFmtId="164" fontId="3" fillId="0" borderId="3" xfId="3" applyNumberFormat="1" applyBorder="1" applyAlignment="1">
      <alignment horizontal="right" vertical="center"/>
    </xf>
    <xf numFmtId="0" fontId="3" fillId="0" borderId="4" xfId="3" applyBorder="1" applyAlignment="1">
      <alignment horizontal="left" vertical="center"/>
    </xf>
    <xf numFmtId="0" fontId="3" fillId="0" borderId="5" xfId="3" applyBorder="1" applyAlignment="1">
      <alignment horizontal="left" vertical="center"/>
    </xf>
    <xf numFmtId="0" fontId="3" fillId="0" borderId="0" xfId="3" applyAlignment="1">
      <alignment horizontal="left" vertical="center"/>
    </xf>
    <xf numFmtId="0" fontId="3" fillId="0" borderId="11" xfId="3" applyBorder="1" applyAlignment="1">
      <alignment horizontal="left" vertical="center"/>
    </xf>
    <xf numFmtId="14" fontId="3" fillId="0" borderId="8" xfId="3" applyNumberFormat="1" applyBorder="1" applyAlignment="1">
      <alignment horizontal="left" vertical="center"/>
    </xf>
    <xf numFmtId="14" fontId="3" fillId="0" borderId="9" xfId="3" applyNumberFormat="1" applyBorder="1" applyAlignment="1">
      <alignment horizontal="left" vertical="center"/>
    </xf>
    <xf numFmtId="14" fontId="3" fillId="0" borderId="10" xfId="3" applyNumberFormat="1" applyBorder="1" applyAlignment="1">
      <alignment horizontal="left" vertical="center"/>
    </xf>
    <xf numFmtId="14" fontId="5" fillId="0" borderId="9" xfId="3" applyNumberFormat="1" applyFont="1" applyBorder="1" applyAlignment="1">
      <alignment horizontal="center" vertical="center"/>
    </xf>
    <xf numFmtId="14" fontId="5" fillId="0" borderId="10" xfId="3" applyNumberFormat="1" applyFont="1" applyBorder="1" applyAlignment="1">
      <alignment horizontal="center" vertical="center"/>
    </xf>
    <xf numFmtId="10" fontId="3" fillId="0" borderId="0" xfId="2" applyNumberFormat="1" applyFont="1" applyAlignment="1">
      <alignment vertical="center"/>
    </xf>
    <xf numFmtId="0" fontId="3" fillId="0" borderId="0" xfId="3" applyAlignment="1">
      <alignment horizontal="center" vertical="center"/>
    </xf>
    <xf numFmtId="0" fontId="3" fillId="0" borderId="11" xfId="3" applyBorder="1" applyAlignment="1">
      <alignment horizontal="center" vertical="center"/>
    </xf>
    <xf numFmtId="0" fontId="5" fillId="2" borderId="12" xfId="3" applyFont="1" applyFill="1" applyBorder="1" applyAlignment="1">
      <alignment vertical="center"/>
    </xf>
    <xf numFmtId="0" fontId="3" fillId="0" borderId="13" xfId="3" applyBorder="1" applyAlignment="1">
      <alignment horizontal="center" vertical="center"/>
    </xf>
    <xf numFmtId="0" fontId="3" fillId="0" borderId="14" xfId="3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4" fontId="3" fillId="0" borderId="0" xfId="3" applyNumberFormat="1" applyAlignment="1">
      <alignment horizontal="left" vertical="center"/>
    </xf>
    <xf numFmtId="2" fontId="3" fillId="0" borderId="0" xfId="3" applyNumberFormat="1" applyAlignment="1">
      <alignment horizontal="left" vertical="center"/>
    </xf>
    <xf numFmtId="10" fontId="3" fillId="0" borderId="4" xfId="2" applyNumberFormat="1" applyFont="1" applyBorder="1" applyAlignment="1">
      <alignment vertical="center"/>
    </xf>
    <xf numFmtId="165" fontId="5" fillId="0" borderId="4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41" fontId="3" fillId="0" borderId="4" xfId="1" applyFont="1" applyBorder="1" applyAlignment="1">
      <alignment vertical="center"/>
    </xf>
    <xf numFmtId="0" fontId="3" fillId="0" borderId="4" xfId="3" applyBorder="1" applyAlignment="1">
      <alignment horizontal="center" vertical="center"/>
    </xf>
    <xf numFmtId="0" fontId="3" fillId="0" borderId="5" xfId="3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1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 wrapText="1"/>
    </xf>
    <xf numFmtId="164" fontId="5" fillId="2" borderId="17" xfId="3" applyNumberFormat="1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 wrapText="1"/>
    </xf>
    <xf numFmtId="164" fontId="5" fillId="2" borderId="20" xfId="3" applyNumberFormat="1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1" xfId="3" applyFont="1" applyFill="1" applyBorder="1" applyAlignment="1">
      <alignment horizontal="center" vertical="center"/>
    </xf>
    <xf numFmtId="0" fontId="5" fillId="2" borderId="22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 wrapText="1"/>
    </xf>
    <xf numFmtId="9" fontId="5" fillId="2" borderId="23" xfId="4" quotePrefix="1" applyFont="1" applyFill="1" applyBorder="1" applyAlignment="1">
      <alignment horizontal="center" vertical="center"/>
    </xf>
    <xf numFmtId="0" fontId="5" fillId="2" borderId="22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3" fillId="0" borderId="24" xfId="3" applyBorder="1" applyAlignment="1">
      <alignment horizontal="center" vertical="center"/>
    </xf>
    <xf numFmtId="0" fontId="3" fillId="0" borderId="25" xfId="3" applyBorder="1" applyAlignment="1">
      <alignment vertical="center"/>
    </xf>
    <xf numFmtId="4" fontId="3" fillId="0" borderId="25" xfId="3" applyNumberFormat="1" applyBorder="1" applyAlignment="1">
      <alignment vertical="center"/>
    </xf>
    <xf numFmtId="10" fontId="3" fillId="0" borderId="25" xfId="2" applyNumberFormat="1" applyFont="1" applyBorder="1" applyAlignment="1">
      <alignment vertical="center"/>
    </xf>
    <xf numFmtId="4" fontId="3" fillId="2" borderId="25" xfId="3" applyNumberFormat="1" applyFill="1" applyBorder="1" applyAlignment="1">
      <alignment vertical="center"/>
    </xf>
    <xf numFmtId="4" fontId="3" fillId="3" borderId="25" xfId="3" applyNumberFormat="1" applyFill="1" applyBorder="1" applyAlignment="1">
      <alignment horizontal="center" vertical="center"/>
    </xf>
    <xf numFmtId="164" fontId="3" fillId="0" borderId="25" xfId="3" applyNumberFormat="1" applyBorder="1" applyAlignment="1" applyProtection="1">
      <alignment vertical="center"/>
      <protection hidden="1"/>
    </xf>
    <xf numFmtId="10" fontId="3" fillId="0" borderId="25" xfId="4" applyNumberFormat="1" applyFont="1" applyFill="1" applyBorder="1" applyAlignment="1" applyProtection="1">
      <alignment vertical="center"/>
      <protection hidden="1"/>
    </xf>
    <xf numFmtId="165" fontId="3" fillId="0" borderId="26" xfId="1" applyNumberFormat="1" applyFont="1" applyFill="1" applyBorder="1" applyAlignment="1" applyProtection="1">
      <alignment vertical="center"/>
      <protection hidden="1"/>
    </xf>
    <xf numFmtId="164" fontId="3" fillId="0" borderId="24" xfId="3" applyNumberFormat="1" applyBorder="1" applyAlignment="1" applyProtection="1">
      <alignment vertical="center"/>
      <protection hidden="1"/>
    </xf>
    <xf numFmtId="166" fontId="3" fillId="0" borderId="26" xfId="3" applyNumberFormat="1" applyBorder="1" applyAlignment="1" applyProtection="1">
      <alignment vertical="center"/>
      <protection hidden="1"/>
    </xf>
    <xf numFmtId="167" fontId="3" fillId="0" borderId="0" xfId="3" applyNumberFormat="1" applyAlignment="1">
      <alignment vertical="center"/>
    </xf>
    <xf numFmtId="0" fontId="3" fillId="2" borderId="25" xfId="3" applyFill="1" applyBorder="1" applyAlignment="1">
      <alignment vertical="center"/>
    </xf>
    <xf numFmtId="2" fontId="3" fillId="0" borderId="25" xfId="3" applyNumberFormat="1" applyBorder="1" applyAlignment="1">
      <alignment vertical="center"/>
    </xf>
    <xf numFmtId="166" fontId="3" fillId="0" borderId="24" xfId="3" applyNumberFormat="1" applyBorder="1" applyAlignment="1" applyProtection="1">
      <alignment vertical="center"/>
      <protection hidden="1"/>
    </xf>
    <xf numFmtId="0" fontId="3" fillId="0" borderId="27" xfId="3" applyBorder="1" applyAlignment="1">
      <alignment horizontal="center" vertical="center"/>
    </xf>
    <xf numFmtId="0" fontId="3" fillId="0" borderId="28" xfId="3" applyBorder="1" applyAlignment="1">
      <alignment vertical="center"/>
    </xf>
    <xf numFmtId="10" fontId="3" fillId="0" borderId="28" xfId="2" applyNumberFormat="1" applyFont="1" applyBorder="1" applyAlignment="1">
      <alignment vertical="center"/>
    </xf>
    <xf numFmtId="0" fontId="3" fillId="2" borderId="28" xfId="3" applyFill="1" applyBorder="1" applyAlignment="1">
      <alignment vertical="center"/>
    </xf>
    <xf numFmtId="4" fontId="3" fillId="3" borderId="28" xfId="3" applyNumberFormat="1" applyFill="1" applyBorder="1" applyAlignment="1">
      <alignment horizontal="center" vertical="center"/>
    </xf>
    <xf numFmtId="164" fontId="3" fillId="0" borderId="28" xfId="3" applyNumberFormat="1" applyBorder="1" applyAlignment="1" applyProtection="1">
      <alignment vertical="center"/>
      <protection hidden="1"/>
    </xf>
    <xf numFmtId="166" fontId="3" fillId="0" borderId="28" xfId="3" applyNumberFormat="1" applyBorder="1" applyAlignment="1" applyProtection="1">
      <alignment vertical="center"/>
      <protection hidden="1"/>
    </xf>
    <xf numFmtId="10" fontId="3" fillId="0" borderId="28" xfId="4" applyNumberFormat="1" applyFont="1" applyFill="1" applyBorder="1" applyAlignment="1" applyProtection="1">
      <alignment vertical="center"/>
      <protection hidden="1"/>
    </xf>
    <xf numFmtId="166" fontId="3" fillId="0" borderId="29" xfId="3" applyNumberFormat="1" applyBorder="1" applyAlignment="1" applyProtection="1">
      <alignment vertical="center"/>
      <protection hidden="1"/>
    </xf>
    <xf numFmtId="166" fontId="3" fillId="0" borderId="27" xfId="3" applyNumberFormat="1" applyBorder="1" applyAlignment="1" applyProtection="1">
      <alignment vertical="center"/>
      <protection hidden="1"/>
    </xf>
    <xf numFmtId="0" fontId="5" fillId="2" borderId="3" xfId="3" applyFont="1" applyFill="1" applyBorder="1" applyAlignment="1">
      <alignment horizontal="center" vertical="center"/>
    </xf>
    <xf numFmtId="0" fontId="5" fillId="2" borderId="30" xfId="3" applyFont="1" applyFill="1" applyBorder="1" applyAlignment="1">
      <alignment vertical="center"/>
    </xf>
    <xf numFmtId="4" fontId="5" fillId="2" borderId="6" xfId="3" applyNumberFormat="1" applyFont="1" applyFill="1" applyBorder="1" applyAlignment="1">
      <alignment vertical="center"/>
    </xf>
    <xf numFmtId="10" fontId="5" fillId="2" borderId="6" xfId="2" applyNumberFormat="1" applyFont="1" applyFill="1" applyBorder="1" applyAlignment="1">
      <alignment vertical="center"/>
    </xf>
    <xf numFmtId="4" fontId="5" fillId="2" borderId="4" xfId="3" applyNumberFormat="1" applyFont="1" applyFill="1" applyBorder="1" applyAlignment="1">
      <alignment vertical="center"/>
    </xf>
    <xf numFmtId="164" fontId="5" fillId="2" borderId="6" xfId="3" applyNumberFormat="1" applyFont="1" applyFill="1" applyBorder="1" applyAlignment="1" applyProtection="1">
      <alignment vertical="center"/>
      <protection hidden="1"/>
    </xf>
    <xf numFmtId="164" fontId="5" fillId="2" borderId="3" xfId="3" applyNumberFormat="1" applyFont="1" applyFill="1" applyBorder="1" applyAlignment="1" applyProtection="1">
      <alignment vertical="center"/>
      <protection hidden="1"/>
    </xf>
    <xf numFmtId="164" fontId="5" fillId="2" borderId="5" xfId="3" applyNumberFormat="1" applyFont="1" applyFill="1" applyBorder="1" applyAlignment="1" applyProtection="1">
      <alignment vertical="center"/>
      <protection hidden="1"/>
    </xf>
    <xf numFmtId="164" fontId="5" fillId="2" borderId="30" xfId="3" applyNumberFormat="1" applyFont="1" applyFill="1" applyBorder="1" applyAlignment="1" applyProtection="1">
      <alignment vertical="center"/>
      <protection hidden="1"/>
    </xf>
    <xf numFmtId="168" fontId="5" fillId="2" borderId="6" xfId="3" applyNumberFormat="1" applyFont="1" applyFill="1" applyBorder="1" applyAlignment="1" applyProtection="1">
      <alignment vertical="center"/>
      <protection hidden="1"/>
    </xf>
    <xf numFmtId="4" fontId="3" fillId="0" borderId="0" xfId="3" applyNumberFormat="1" applyAlignment="1">
      <alignment vertical="center"/>
    </xf>
    <xf numFmtId="169" fontId="0" fillId="0" borderId="0" xfId="5" applyFont="1" applyAlignment="1">
      <alignment vertical="center"/>
    </xf>
    <xf numFmtId="10" fontId="5" fillId="0" borderId="0" xfId="2" applyNumberFormat="1" applyFont="1" applyAlignment="1">
      <alignment horizontal="center" vertical="center"/>
    </xf>
    <xf numFmtId="10" fontId="5" fillId="2" borderId="25" xfId="2" applyNumberFormat="1" applyFont="1" applyFill="1" applyBorder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2" borderId="25" xfId="3" applyFont="1" applyFill="1" applyBorder="1" applyAlignment="1">
      <alignment horizontal="center" vertical="center"/>
    </xf>
    <xf numFmtId="169" fontId="2" fillId="0" borderId="0" xfId="5" applyFont="1" applyAlignment="1">
      <alignment horizontal="center" vertical="center"/>
    </xf>
    <xf numFmtId="170" fontId="3" fillId="0" borderId="0" xfId="3" applyNumberFormat="1" applyAlignment="1">
      <alignment horizontal="center" vertical="center"/>
    </xf>
    <xf numFmtId="170" fontId="3" fillId="0" borderId="25" xfId="3" applyNumberFormat="1" applyBorder="1" applyAlignment="1">
      <alignment vertical="center"/>
    </xf>
    <xf numFmtId="170" fontId="3" fillId="0" borderId="25" xfId="1" applyNumberFormat="1" applyFont="1" applyBorder="1" applyAlignment="1">
      <alignment vertical="center"/>
    </xf>
    <xf numFmtId="170" fontId="3" fillId="0" borderId="0" xfId="1" applyNumberFormat="1" applyFont="1" applyAlignment="1">
      <alignment vertical="center"/>
    </xf>
    <xf numFmtId="170" fontId="0" fillId="0" borderId="0" xfId="1" applyNumberFormat="1" applyFont="1" applyAlignment="1">
      <alignment vertical="center"/>
    </xf>
    <xf numFmtId="170" fontId="3" fillId="0" borderId="0" xfId="3" applyNumberFormat="1" applyAlignment="1">
      <alignment vertical="center"/>
    </xf>
    <xf numFmtId="170" fontId="5" fillId="0" borderId="0" xfId="3" applyNumberFormat="1" applyFont="1" applyAlignment="1">
      <alignment horizontal="center" vertical="center"/>
    </xf>
    <xf numFmtId="170" fontId="5" fillId="2" borderId="25" xfId="3" applyNumberFormat="1" applyFont="1" applyFill="1" applyBorder="1" applyAlignment="1">
      <alignment vertical="center"/>
    </xf>
    <xf numFmtId="170" fontId="5" fillId="2" borderId="25" xfId="1" applyNumberFormat="1" applyFont="1" applyFill="1" applyBorder="1" applyAlignment="1">
      <alignment vertical="center"/>
    </xf>
    <xf numFmtId="170" fontId="5" fillId="0" borderId="0" xfId="1" applyNumberFormat="1" applyFont="1" applyAlignment="1">
      <alignment vertical="center"/>
    </xf>
    <xf numFmtId="170" fontId="2" fillId="0" borderId="0" xfId="1" applyNumberFormat="1" applyFont="1" applyAlignment="1">
      <alignment vertical="center"/>
    </xf>
    <xf numFmtId="170" fontId="5" fillId="0" borderId="0" xfId="3" applyNumberFormat="1" applyFont="1" applyAlignment="1">
      <alignment vertical="center"/>
    </xf>
    <xf numFmtId="170" fontId="5" fillId="4" borderId="25" xfId="3" applyNumberFormat="1" applyFont="1" applyFill="1" applyBorder="1" applyAlignment="1">
      <alignment vertical="center"/>
    </xf>
    <xf numFmtId="170" fontId="5" fillId="4" borderId="25" xfId="1" applyNumberFormat="1" applyFont="1" applyFill="1" applyBorder="1" applyAlignment="1">
      <alignment vertical="center"/>
    </xf>
    <xf numFmtId="41" fontId="3" fillId="0" borderId="0" xfId="1" applyFont="1" applyAlignment="1">
      <alignment vertical="center"/>
    </xf>
    <xf numFmtId="41" fontId="0" fillId="0" borderId="0" xfId="1" applyFont="1" applyAlignment="1">
      <alignment vertical="center"/>
    </xf>
  </cellXfs>
  <cellStyles count="6">
    <cellStyle name="Millares [0]" xfId="1" builtinId="6"/>
    <cellStyle name="Millares 3" xfId="5" xr:uid="{0284D8B7-0F8D-4E6E-8C6C-2C7C25F39FFF}"/>
    <cellStyle name="Normal" xfId="0" builtinId="0"/>
    <cellStyle name="Normal 2" xfId="3" xr:uid="{27D4763A-E7D0-4CC3-9653-4A4CA092FFAE}"/>
    <cellStyle name="Porcentaje" xfId="2" builtinId="5"/>
    <cellStyle name="Porcentual 2" xfId="4" xr:uid="{EAB6CABB-5C32-415D-8257-9DA5B49D3F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%20CE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natalia\estudio%20(e)\Propuestas%20Eliminadas\E.%20Figueroa\Presupuesto\Itemiz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icardo%20Parra/Configuraci&#243;n%20local/Archivos%20temporales%20de%20Internet/OLK1B/Dpto.Equipos%20y%20Maquinarias/MAQ.%20CONCEPCION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espinoza/AppData/Local/Microsoft/Windows/Temporary%20Internet%20Files/Content.Outlook/EZ3C9FX0/OBRAS/Obras/Juzgado%20Garantia%20Concepcion/ControlP/Control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C AFECTO"/>
      <sheetName val="CEEC EXENTO"/>
      <sheetName val="EJEMPLO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"/>
      <sheetName val="Superficies"/>
      <sheetName val="GG"/>
      <sheetName val="Presupuesto con P.U"/>
      <sheetName val="Presupuesto"/>
      <sheetName val="modulopinmet"/>
      <sheetName val="Itemizado "/>
      <sheetName val="Resumen"/>
      <sheetName val="Avance Finaciero Parque Mirador"/>
      <sheetName val="Programa Final 15-04-13"/>
      <sheetName val="Curva &quot;S&quot; Proyecto"/>
      <sheetName val="Curva &quot;S&quot; Hormigón"/>
      <sheetName val="Personal"/>
      <sheetName val="organigrama"/>
      <sheetName val="Fotos"/>
      <sheetName val="Muestras Hº"/>
      <sheetName val="C. Compras"/>
      <sheetName val="Arriendos"/>
      <sheetName val="RDI"/>
      <sheetName val="L.OBRA"/>
      <sheetName val="Acta Reunión Mandante"/>
      <sheetName val="Programa"/>
      <sheetName val="AVANCE"/>
      <sheetName val="Curva &quot;S&quot;"/>
      <sheetName val="Curva S"/>
      <sheetName val="Curva Hgon"/>
      <sheetName val="Curva de H° Rep."/>
      <sheetName val="HGON"/>
      <sheetName val="P. Compras"/>
      <sheetName val="Modificaciones Obra"/>
      <sheetName val="Minuta Interna"/>
      <sheetName val="Minuta SubCon"/>
      <sheetName val="Minuta Mandante 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 Principal"/>
      <sheetName val="Menu Informes"/>
      <sheetName val="Menu Ingresos"/>
      <sheetName val="Ingreso de Reportes"/>
      <sheetName val="Inf. Ventas Obras (Mes)"/>
      <sheetName val="Inf. Ventas Obras (acual)"/>
      <sheetName val="Resumen Ventas (año 2007)"/>
      <sheetName val="Centro Costo"/>
      <sheetName val="Equipos y Maquinarias"/>
      <sheetName val="Proveedores"/>
      <sheetName val="Ingresos a Bodega"/>
      <sheetName val="Salidas Bodega"/>
      <sheetName val="BODEGA (inventario)"/>
      <sheetName val="Inf. Ventas vs Gastos (mes)"/>
      <sheetName val="Inf. Ventas vs Gastos (actua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 t="str">
            <v>AITUE CONCEPCIÓN III</v>
          </cell>
        </row>
        <row r="8">
          <cell r="C8" t="str">
            <v>AITUE V</v>
          </cell>
        </row>
        <row r="9">
          <cell r="C9" t="str">
            <v>BODEGAS SAN PEDRO II</v>
          </cell>
        </row>
        <row r="10">
          <cell r="C10" t="str">
            <v>BODEGAS SAN PEDRO III</v>
          </cell>
        </row>
        <row r="11">
          <cell r="C11" t="str">
            <v>BODEGAS SAN PEDRO IV</v>
          </cell>
        </row>
        <row r="12">
          <cell r="C12" t="str">
            <v>BRISAS DEL MAR</v>
          </cell>
        </row>
        <row r="13">
          <cell r="C13" t="str">
            <v>CASAS BRISA MAR ETAPA 1</v>
          </cell>
        </row>
        <row r="14">
          <cell r="C14" t="str">
            <v>CASAS BRISA NORTE</v>
          </cell>
        </row>
        <row r="15">
          <cell r="C15" t="str">
            <v>CASAS PILOTOS BRISA MAR</v>
          </cell>
        </row>
        <row r="16">
          <cell r="C16" t="str">
            <v>DRAGADORA</v>
          </cell>
        </row>
        <row r="17">
          <cell r="C17" t="str">
            <v>EDIFICIO BOSQUE MAR</v>
          </cell>
        </row>
        <row r="18">
          <cell r="C18" t="str">
            <v>EDIFICIO BOSQUE MAR II</v>
          </cell>
        </row>
        <row r="19">
          <cell r="C19" t="str">
            <v>EDIFICIO LONCO PARQUE</v>
          </cell>
        </row>
        <row r="20">
          <cell r="C20" t="str">
            <v>FUNDO EL MANZANO</v>
          </cell>
        </row>
        <row r="21">
          <cell r="C21" t="str">
            <v>GOLONDRINAS II</v>
          </cell>
        </row>
        <row r="22">
          <cell r="C22" t="str">
            <v>LIRQUEN VII</v>
          </cell>
        </row>
        <row r="23">
          <cell r="C23" t="str">
            <v>LIRQUEN VIII</v>
          </cell>
        </row>
        <row r="24">
          <cell r="C24" t="str">
            <v>MAQUINARIA LIVIANA CONCEPCION</v>
          </cell>
        </row>
        <row r="25">
          <cell r="C25" t="str">
            <v>MAQUINARIA PESADA CONCEPCION</v>
          </cell>
        </row>
        <row r="26">
          <cell r="C26" t="str">
            <v>MAQUINARIAS CONCEPCIÓN</v>
          </cell>
        </row>
        <row r="27">
          <cell r="C27" t="str">
            <v>OFICINA CONCEPCIÓN</v>
          </cell>
        </row>
        <row r="28">
          <cell r="C28" t="str">
            <v>PENINSULA ANDALUE</v>
          </cell>
        </row>
        <row r="29">
          <cell r="C29" t="str">
            <v>PENINSULA ANDALUE II</v>
          </cell>
        </row>
        <row r="30">
          <cell r="C30" t="str">
            <v>SANTA JOSEFINA HUALQUI</v>
          </cell>
        </row>
        <row r="31">
          <cell r="C31" t="str">
            <v>URB. ARBOLEDA II</v>
          </cell>
        </row>
        <row r="32">
          <cell r="C32" t="str">
            <v>URB. BOSQUES SAN PEDRO II</v>
          </cell>
        </row>
        <row r="33">
          <cell r="C33" t="str">
            <v>URB. CUMBRES DE ANDALUE</v>
          </cell>
        </row>
        <row r="34">
          <cell r="C34" t="str">
            <v>URB. ETAPA 1 BRISA MAR</v>
          </cell>
        </row>
        <row r="35">
          <cell r="C35" t="str">
            <v>URB. ETAPA 1 BRISA NORTE</v>
          </cell>
        </row>
        <row r="36">
          <cell r="C36" t="str">
            <v>URB. ETAPA 2 BRISA NORTE</v>
          </cell>
        </row>
        <row r="37">
          <cell r="C37" t="str">
            <v>URB. EXTERIOR EDIFICIO BOSQUE MAR</v>
          </cell>
        </row>
        <row r="38">
          <cell r="C38" t="str">
            <v>URB. GEOSAL</v>
          </cell>
        </row>
        <row r="39">
          <cell r="C39" t="str">
            <v>URB. GEOSAL II</v>
          </cell>
        </row>
        <row r="40">
          <cell r="C40" t="str">
            <v>URB. GEOSAL III</v>
          </cell>
        </row>
        <row r="41">
          <cell r="C41" t="str">
            <v>URB. GEOSAL IV</v>
          </cell>
        </row>
        <row r="42">
          <cell r="C42" t="str">
            <v>URB. LOS CANELOS AITUE IV</v>
          </cell>
        </row>
        <row r="43">
          <cell r="C43" t="str">
            <v>URB. LOS CASTAÑOS AITUE IV</v>
          </cell>
        </row>
        <row r="44">
          <cell r="C44" t="str">
            <v>URB. LOS LLEUQUES</v>
          </cell>
        </row>
        <row r="45">
          <cell r="C45" t="str">
            <v>URB. LOS NOGALES AITUE IV</v>
          </cell>
        </row>
        <row r="46">
          <cell r="C46" t="str">
            <v>URB. SAN BERNARDO CHILLÁN II</v>
          </cell>
        </row>
        <row r="47">
          <cell r="C47" t="str">
            <v>URB. SANTA MARÍA</v>
          </cell>
        </row>
        <row r="48">
          <cell r="C48" t="str">
            <v>URB. VALLE NOBLE</v>
          </cell>
        </row>
        <row r="49">
          <cell r="C49" t="str">
            <v>VISTAS LOS ACACIOS</v>
          </cell>
        </row>
        <row r="50">
          <cell r="C50" t="str">
            <v>URB. SANTA JOSEFINA HUALQUI ETAPA 1</v>
          </cell>
        </row>
        <row r="51">
          <cell r="C51" t="str">
            <v>C. NORTE ASEO Y MANTENCION M.</v>
          </cell>
        </row>
        <row r="52">
          <cell r="C52" t="str">
            <v>STRIP CENTER</v>
          </cell>
        </row>
        <row r="53">
          <cell r="C53" t="str">
            <v>URB. EXTERIOR OLAS</v>
          </cell>
        </row>
        <row r="54">
          <cell r="C54" t="str">
            <v>TORRES DE ALTA TENCION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orme ABO (2)"/>
      <sheetName val="Informe ABO"/>
      <sheetName val="Flujo Ventas - Costos"/>
      <sheetName val="Indicadores"/>
      <sheetName val="Ventas"/>
      <sheetName val="Presupuesto"/>
      <sheetName val="Resumen Ppto. "/>
      <sheetName val="Aumentos Obras"/>
      <sheetName val="Comprometido"/>
      <sheetName val="Registro Gastos"/>
      <sheetName val="Resumen Costos"/>
      <sheetName val="P1"/>
      <sheetName val="GG"/>
      <sheetName val="MO CD"/>
      <sheetName val="G.G. Proyección"/>
      <sheetName val="Pto. G.G."/>
      <sheetName val="Organigrama"/>
      <sheetName val="Finaciero vs Físico"/>
      <sheetName val="Balance Obra"/>
      <sheetName val="Proveedores"/>
      <sheetName val="E.P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>
        <row r="4">
          <cell r="C4" t="str">
            <v>5M S.A</v>
          </cell>
        </row>
        <row r="5">
          <cell r="C5" t="str">
            <v>A.B. ARRIENDOS S.A.</v>
          </cell>
        </row>
        <row r="6">
          <cell r="C6" t="str">
            <v>AARON E. VALENZUELA VASQUEZ</v>
          </cell>
        </row>
        <row r="7">
          <cell r="C7" t="str">
            <v>ABASOLO Y COMPAÑÍA LIMITADA</v>
          </cell>
        </row>
        <row r="8">
          <cell r="C8" t="str">
            <v>ABASTECEDORA DE COMBUSTIBLE S.A.</v>
          </cell>
        </row>
        <row r="9">
          <cell r="C9" t="str">
            <v>ABNER  ABISAI  BUSTOS SALAMANCA</v>
          </cell>
        </row>
        <row r="10">
          <cell r="C10" t="str">
            <v>ABRATEC S.A.</v>
          </cell>
        </row>
        <row r="11">
          <cell r="C11" t="str">
            <v>ACMA S.A.</v>
          </cell>
        </row>
        <row r="12">
          <cell r="C12" t="str">
            <v>ADARCOM S.A.</v>
          </cell>
        </row>
        <row r="13">
          <cell r="C13" t="str">
            <v>ADM. DE VENTAS AL DETALLE LTDA.</v>
          </cell>
        </row>
        <row r="14">
          <cell r="C14" t="str">
            <v>ADMINISTRADORA DE ESTACIONES DE SERVICIOS SERCO LIMITADA</v>
          </cell>
        </row>
        <row r="15">
          <cell r="C15" t="str">
            <v>AEDO Y HUINCA LTDA</v>
          </cell>
        </row>
        <row r="16">
          <cell r="C16" t="str">
            <v>AGRÍCOLA Y FORESTAL LAS BANDURRIAS LTDA.</v>
          </cell>
        </row>
        <row r="17">
          <cell r="C17" t="str">
            <v>AGRICOLA Y FORESTAL LAS VEGAS LTDA.</v>
          </cell>
        </row>
        <row r="18">
          <cell r="C18" t="str">
            <v>AGROSPEC S.A.</v>
          </cell>
        </row>
        <row r="19">
          <cell r="C19" t="str">
            <v>AGROTRANS LTDA</v>
          </cell>
        </row>
        <row r="20">
          <cell r="C20" t="str">
            <v>AGS INGENIEROS LTDA.</v>
          </cell>
        </row>
        <row r="21">
          <cell r="C21" t="str">
            <v>AGUAS SAN PEDRO S.A.</v>
          </cell>
        </row>
        <row r="22">
          <cell r="C22" t="str">
            <v>AGUAYO DIAZ Y COMPAÑÍA LIMITADA</v>
          </cell>
        </row>
        <row r="23">
          <cell r="C23" t="str">
            <v>AGÜERO Y ALARCON LTDA</v>
          </cell>
        </row>
        <row r="24">
          <cell r="C24" t="str">
            <v>AGUILAMAQ LTDA</v>
          </cell>
        </row>
        <row r="25">
          <cell r="C25" t="str">
            <v>AGUSTINA DEL ROSARIO SANCHEZ FLORES</v>
          </cell>
        </row>
        <row r="26">
          <cell r="C26" t="str">
            <v>AHUMADA CABELLO LTDA.</v>
          </cell>
        </row>
        <row r="27">
          <cell r="C27" t="str">
            <v>AISLAPANEL SOCIEDAD ANONIMA</v>
          </cell>
        </row>
        <row r="28">
          <cell r="C28" t="str">
            <v>ALBERTO ALEJANDRO SALDÍAS AEDO</v>
          </cell>
        </row>
        <row r="29">
          <cell r="C29" t="str">
            <v>ALDO ANTONIO LOPEZ SENN</v>
          </cell>
        </row>
        <row r="30">
          <cell r="C30" t="str">
            <v>ALDO YUBINI CARREÑO</v>
          </cell>
        </row>
        <row r="31">
          <cell r="C31" t="str">
            <v>ALEJANDRA CECILIA QUINTANA SEPULVEDA</v>
          </cell>
        </row>
        <row r="32">
          <cell r="C32" t="str">
            <v>ALEJANDRA DEL PILAR URIBE CUEVAS</v>
          </cell>
        </row>
        <row r="33">
          <cell r="C33" t="str">
            <v>ALEJANDRA HERMINIA SALDIAS CRUCES</v>
          </cell>
        </row>
        <row r="34">
          <cell r="C34" t="str">
            <v>ALEJANDRA PARRA NAVARRETE</v>
          </cell>
        </row>
        <row r="35">
          <cell r="C35" t="str">
            <v>ALEJANDRO CALDERON</v>
          </cell>
        </row>
        <row r="36">
          <cell r="C36" t="str">
            <v>ALEJANDRO EVARISTO MUÑOS GARRIDO</v>
          </cell>
        </row>
        <row r="37">
          <cell r="C37" t="str">
            <v>ALEJANDRO FABIAN TRIGO FUENTES</v>
          </cell>
        </row>
        <row r="38">
          <cell r="C38" t="str">
            <v>ALEJANDRO FIERRO MORA</v>
          </cell>
        </row>
        <row r="39">
          <cell r="C39" t="str">
            <v>ALEJANDRO PIZARRO Y CIA. LTDA.</v>
          </cell>
        </row>
        <row r="40">
          <cell r="C40" t="str">
            <v>ALEJANDRO ROGUEL FRITZ</v>
          </cell>
        </row>
        <row r="41">
          <cell r="C41" t="str">
            <v>ALEX ELVIS AGUAYO OLATE</v>
          </cell>
        </row>
        <row r="42">
          <cell r="C42" t="str">
            <v>ALEXIS SEPULVEDA FUENTES</v>
          </cell>
        </row>
        <row r="43">
          <cell r="C43" t="str">
            <v>ALEXIS VASQUEZ MONSALVES</v>
          </cell>
        </row>
        <row r="44">
          <cell r="C44" t="str">
            <v>ALFONSO CHUECAS</v>
          </cell>
        </row>
        <row r="45">
          <cell r="C45" t="str">
            <v>ALFONSO NEUMANN E HIJOS LTDA.</v>
          </cell>
        </row>
        <row r="46">
          <cell r="C46" t="str">
            <v>ALICIA R. NUÑEZ BASTIAS</v>
          </cell>
        </row>
        <row r="47">
          <cell r="C47" t="str">
            <v>ALICIA ROZAS SILVA</v>
          </cell>
        </row>
        <row r="48">
          <cell r="C48" t="str">
            <v>ALMACENES PARIS COMERCIAL S.A.</v>
          </cell>
        </row>
        <row r="49">
          <cell r="C49" t="str">
            <v>ALVARO EDO. CORVALAN AZAGRA</v>
          </cell>
        </row>
        <row r="50">
          <cell r="C50" t="str">
            <v>ALVARO MAURICIO MORALES TAPIA</v>
          </cell>
        </row>
        <row r="51">
          <cell r="C51" t="str">
            <v>ALVARO VALENZUELA ESPINOZA</v>
          </cell>
        </row>
        <row r="52">
          <cell r="C52" t="str">
            <v>AMIGO Y CIA. LTDA.</v>
          </cell>
        </row>
        <row r="53">
          <cell r="C53" t="str">
            <v>AMINFO LTDA.</v>
          </cell>
        </row>
        <row r="54">
          <cell r="C54" t="str">
            <v>ANA  ADELA  GARRIDO  SEPULVEDA</v>
          </cell>
        </row>
        <row r="55">
          <cell r="C55" t="str">
            <v>ANA ALARCON CARO</v>
          </cell>
        </row>
        <row r="56">
          <cell r="C56" t="str">
            <v>ANA GALVEZ VALENZUELA</v>
          </cell>
        </row>
        <row r="57">
          <cell r="C57" t="str">
            <v>ANA TARDON MORA</v>
          </cell>
        </row>
        <row r="58">
          <cell r="C58" t="str">
            <v>ANDAC-CO LTDA.</v>
          </cell>
        </row>
        <row r="59">
          <cell r="C59" t="str">
            <v>ANDAMIOS JAIME ZAROR E.I.R.L.</v>
          </cell>
        </row>
        <row r="60">
          <cell r="C60" t="str">
            <v>ANDECORP S.A.</v>
          </cell>
        </row>
        <row r="61">
          <cell r="C61" t="str">
            <v>ANDREA JARA HERMOSILLA</v>
          </cell>
        </row>
        <row r="62">
          <cell r="C62" t="str">
            <v>ANDREA ORTIZ VENEGAS</v>
          </cell>
        </row>
        <row r="63">
          <cell r="C63" t="str">
            <v>ANDRES ALEJANDRO  PANES FERNANDEZ</v>
          </cell>
        </row>
        <row r="64">
          <cell r="C64" t="str">
            <v>ANDRÉS BASTIAN MUXICA SCHWINGHAMMER</v>
          </cell>
        </row>
        <row r="65">
          <cell r="C65" t="str">
            <v>ANDRES ERIS LAVIN</v>
          </cell>
        </row>
        <row r="66">
          <cell r="C66" t="str">
            <v>ANDROMICO ESTEBAN CARDENAS BRAVO</v>
          </cell>
        </row>
        <row r="67">
          <cell r="C67" t="str">
            <v>ANGELA BERTOLINI C. SERV. DE GEOMENSURA  E.I.R.L.</v>
          </cell>
        </row>
        <row r="68">
          <cell r="C68" t="str">
            <v>ANGELA BERTOLINI CONTRERAS</v>
          </cell>
        </row>
        <row r="69">
          <cell r="C69" t="str">
            <v>ANGELICA GONZALEZ FUENTEALBA</v>
          </cell>
        </row>
        <row r="70">
          <cell r="C70" t="str">
            <v>ANGELICA MARIA SAAVEDRA AVELIN</v>
          </cell>
        </row>
        <row r="71">
          <cell r="C71" t="str">
            <v>ANGELINA RUTH FUENTES TORO</v>
          </cell>
        </row>
        <row r="72">
          <cell r="C72" t="str">
            <v>ANGUITA COMERCIAL S.A</v>
          </cell>
        </row>
        <row r="73">
          <cell r="C73" t="str">
            <v>ANICETO FERNNADEZ MALO Y CIA LTDA.</v>
          </cell>
        </row>
        <row r="74">
          <cell r="C74" t="str">
            <v>ANNABELLA ALEXANDRA TONIONI RIOS</v>
          </cell>
        </row>
        <row r="75">
          <cell r="C75" t="str">
            <v>ANTONIO A. OLIVARES MAURELIA</v>
          </cell>
        </row>
        <row r="76">
          <cell r="C76" t="str">
            <v>ANTONIO EMILIO OPAZO CARRILLO</v>
          </cell>
        </row>
        <row r="77">
          <cell r="C77" t="str">
            <v>APRO LTDA.</v>
          </cell>
        </row>
        <row r="78">
          <cell r="C78" t="str">
            <v>APRO LTDA.</v>
          </cell>
        </row>
        <row r="79">
          <cell r="C79" t="str">
            <v>ARENAS BIO BIO S.A.</v>
          </cell>
        </row>
        <row r="80">
          <cell r="C80" t="str">
            <v>ARIDOS BIO BIO S.A.</v>
          </cell>
        </row>
        <row r="81">
          <cell r="C81" t="str">
            <v>ARIDOS EL BOLDAL LTDA</v>
          </cell>
        </row>
        <row r="82">
          <cell r="C82" t="str">
            <v>ARIDOS SANTA CARLA LTDA.</v>
          </cell>
        </row>
        <row r="83">
          <cell r="C83" t="str">
            <v>ARIDOS SOLAR LIMITADA</v>
          </cell>
        </row>
        <row r="84">
          <cell r="C84" t="str">
            <v>ARIDOS Y MAQUINARIAS MVG LTDA.</v>
          </cell>
        </row>
        <row r="85">
          <cell r="C85" t="str">
            <v>ARIEL LARENAS Y CIA. LIMITADA</v>
          </cell>
        </row>
        <row r="86">
          <cell r="C86" t="str">
            <v>ARISTIDES PALMA OLIVOS</v>
          </cell>
        </row>
        <row r="87">
          <cell r="C87" t="str">
            <v>ARMIX LTDA.</v>
          </cell>
        </row>
        <row r="88">
          <cell r="C88" t="str">
            <v>ARMOSYSTEM S.A.</v>
          </cell>
        </row>
        <row r="89">
          <cell r="C89" t="str">
            <v>ARMSTRONS Y CIA LTDA.</v>
          </cell>
        </row>
        <row r="90">
          <cell r="C90" t="str">
            <v>ARRATIA CABAÑAS AQUILES Y OTRO</v>
          </cell>
        </row>
        <row r="91">
          <cell r="C91" t="str">
            <v>ARRIENDO DE GRÚAS Y MAQUINARIAS LTDA.</v>
          </cell>
        </row>
        <row r="92">
          <cell r="C92" t="str">
            <v>ARRIENDO DE MAQUINARIAS SAN GABRIEL EIRL</v>
          </cell>
        </row>
        <row r="93">
          <cell r="C93" t="str">
            <v>ARRIMAS S.A.</v>
          </cell>
        </row>
        <row r="94">
          <cell r="C94" t="str">
            <v>ARTURO VASQUEZ CID</v>
          </cell>
        </row>
        <row r="95">
          <cell r="C95" t="str">
            <v>ASCENSORES RAAB, ROCHETTE LIMITADA</v>
          </cell>
        </row>
        <row r="96">
          <cell r="C96" t="str">
            <v>ASFALTOS LLANOS Y CIA. LTDA.</v>
          </cell>
        </row>
        <row r="97">
          <cell r="C97" t="str">
            <v>ASISTENCIA TECNICA Y CAPACITACION LIEM LTDA.</v>
          </cell>
        </row>
        <row r="98">
          <cell r="C98" t="str">
            <v>ATOM RENTAL S.A.</v>
          </cell>
        </row>
        <row r="99">
          <cell r="C99" t="str">
            <v>AUTOFRANCE LIMITADA</v>
          </cell>
        </row>
        <row r="100">
          <cell r="C100" t="str">
            <v>AUTOMOTRIZ AUTOMALAL LTDA.</v>
          </cell>
        </row>
        <row r="101">
          <cell r="C101" t="str">
            <v>AUTOMOTRIZ CORDILLERA LTDA.</v>
          </cell>
        </row>
        <row r="102">
          <cell r="C102" t="str">
            <v>AVVA MAQUINARIAS Y SERV. CIA. LTDA.</v>
          </cell>
        </row>
        <row r="103">
          <cell r="C103" t="str">
            <v>AVVA MAQUINARIAS Y SERVICIO CIA. LTDA.</v>
          </cell>
        </row>
        <row r="104">
          <cell r="C104" t="str">
            <v>BALDOSAS ANSELMI LTDA.</v>
          </cell>
        </row>
        <row r="105">
          <cell r="C105" t="str">
            <v>BALDOSAS Y GRADAS  LTDA</v>
          </cell>
        </row>
        <row r="106">
          <cell r="C106" t="str">
            <v>BANCO DE CREDITO E INVERSIONES</v>
          </cell>
        </row>
        <row r="107">
          <cell r="C107" t="str">
            <v>BANCO SANTANDER</v>
          </cell>
        </row>
        <row r="108">
          <cell r="C108" t="str">
            <v>BAR LIGURIA LIMITADA</v>
          </cell>
        </row>
        <row r="109">
          <cell r="C109" t="str">
            <v>BARRERA HNOS. LIMITADA</v>
          </cell>
        </row>
        <row r="110">
          <cell r="C110" t="str">
            <v>BASF CONSTRUCTION CHEMICALS LTDA.</v>
          </cell>
        </row>
        <row r="111">
          <cell r="C111" t="str">
            <v>BASH DISTRIBUCION LTDA.</v>
          </cell>
        </row>
        <row r="112">
          <cell r="C112" t="str">
            <v>BEATRIZ ELIZABETH SANTIBAÑEZ SANTIBAÑEZ</v>
          </cell>
        </row>
        <row r="113">
          <cell r="C113" t="str">
            <v>BEATRIZ NUÑEZ OLIVOS</v>
          </cell>
        </row>
        <row r="114">
          <cell r="C114" t="str">
            <v>BELLSOUTH COMUNICACIONES S.A</v>
          </cell>
        </row>
        <row r="115">
          <cell r="C115" t="str">
            <v>BENFIELD CORREDORES DE SEGUROS LTDA.</v>
          </cell>
        </row>
        <row r="116">
          <cell r="C116" t="str">
            <v>BERNARDO HECTOR CARMONA NOVOA</v>
          </cell>
        </row>
        <row r="117">
          <cell r="C117" t="str">
            <v>BERTA ALEJANDRA QUIERO SAAVEDRA</v>
          </cell>
        </row>
        <row r="118">
          <cell r="C118" t="str">
            <v>BERTA LUISA CASTRO</v>
          </cell>
        </row>
        <row r="119">
          <cell r="C119" t="str">
            <v>BIOTEC CHILE S.A.</v>
          </cell>
        </row>
        <row r="120">
          <cell r="C120" t="str">
            <v>BITUMIX LTDA</v>
          </cell>
        </row>
        <row r="121">
          <cell r="C121" t="str">
            <v>BLANCA EUGENIA OCARES ALVAREZ</v>
          </cell>
        </row>
        <row r="122">
          <cell r="C122" t="str">
            <v>BLANCA NAVARRETE SANCHEZ</v>
          </cell>
        </row>
        <row r="123">
          <cell r="C123" t="str">
            <v>BLASMAR S.A.</v>
          </cell>
        </row>
        <row r="124">
          <cell r="C124" t="str">
            <v>BORIS SALAS BECERRA</v>
          </cell>
        </row>
        <row r="125">
          <cell r="C125" t="str">
            <v>BOTTAI S.A.</v>
          </cell>
        </row>
        <row r="126">
          <cell r="C126" t="str">
            <v>BRAVO Y BRAVO LTDA.</v>
          </cell>
        </row>
        <row r="127">
          <cell r="C127" t="str">
            <v>BRITO M. TRONCOSO BAEZ</v>
          </cell>
        </row>
        <row r="128">
          <cell r="C128" t="str">
            <v>BRUNILDA  DEL  CARMEN  VERA  MOLINA</v>
          </cell>
        </row>
        <row r="129">
          <cell r="C129" t="str">
            <v>BUDNIK HNOS. S.A.</v>
          </cell>
        </row>
        <row r="130">
          <cell r="C130" t="str">
            <v>CABRERA FLORES CRISTIAN A. Y OTROS</v>
          </cell>
        </row>
        <row r="131">
          <cell r="C131" t="str">
            <v>CABRERA TOBAR Y COMPAÑÍA LIMITADA</v>
          </cell>
        </row>
        <row r="132">
          <cell r="C132" t="str">
            <v>CARGO TRADER LTDA.</v>
          </cell>
        </row>
        <row r="133">
          <cell r="C133" t="str">
            <v>CARLOMAGNO A. ESPINOSA RIOS</v>
          </cell>
        </row>
        <row r="134">
          <cell r="C134" t="str">
            <v>CARLOS  DANIEL  MUÑOZ  BARRERA</v>
          </cell>
        </row>
        <row r="135">
          <cell r="C135" t="str">
            <v>CARLOS ALFREDO MICHEL MICHEL</v>
          </cell>
        </row>
        <row r="136">
          <cell r="C136" t="str">
            <v>CARLOS ANDRADES CEBALLOS</v>
          </cell>
        </row>
        <row r="137">
          <cell r="C137" t="str">
            <v>CARLOS CHAMORRO SANHUEZA</v>
          </cell>
        </row>
        <row r="138">
          <cell r="C138" t="str">
            <v>CARLOS CID TORRES</v>
          </cell>
        </row>
        <row r="139">
          <cell r="C139" t="str">
            <v>CARLOS DIAZ SANDOVAL</v>
          </cell>
        </row>
        <row r="140">
          <cell r="C140" t="str">
            <v>CARLOS FABIAN RIFO GUZMAN</v>
          </cell>
        </row>
        <row r="141">
          <cell r="C141" t="str">
            <v>CARLOS HEYER FOLCH</v>
          </cell>
        </row>
        <row r="142">
          <cell r="C142" t="str">
            <v>CARLOS HOMERO AVELLO RAMIREZ</v>
          </cell>
        </row>
        <row r="143">
          <cell r="C143" t="str">
            <v>CARLOS JEREMIAS NAVARRO MONTECINOS</v>
          </cell>
        </row>
        <row r="144">
          <cell r="C144" t="str">
            <v>CARLOS OCHOA DELGADO</v>
          </cell>
        </row>
        <row r="145">
          <cell r="C145" t="str">
            <v>CARLOS PALMA MACHUCA</v>
          </cell>
        </row>
        <row r="146">
          <cell r="C146" t="str">
            <v>CARLOS RIQUELME Y CIA. LTDA.</v>
          </cell>
        </row>
        <row r="147">
          <cell r="C147" t="str">
            <v>CARLOS RODRIGUEZ VASQUEZ</v>
          </cell>
        </row>
        <row r="148">
          <cell r="C148" t="str">
            <v>CARLOS TOLEDO MUÑOZ</v>
          </cell>
        </row>
        <row r="149">
          <cell r="C149" t="str">
            <v>CARLOS VALVERDE CARO</v>
          </cell>
        </row>
        <row r="150">
          <cell r="C150" t="str">
            <v>CARNES SANTA ANA S.A.</v>
          </cell>
        </row>
        <row r="151">
          <cell r="C151" t="str">
            <v>CARPENTER S.A.</v>
          </cell>
        </row>
        <row r="152">
          <cell r="C152" t="str">
            <v>CASVAL LTDA</v>
          </cell>
        </row>
        <row r="153">
          <cell r="C153" t="str">
            <v>CATERIN SUSANA STEINBRECHER FLORES</v>
          </cell>
        </row>
        <row r="154">
          <cell r="C154" t="str">
            <v>CATHERINE PAOLA ALVAREZ BARRIA</v>
          </cell>
        </row>
        <row r="155">
          <cell r="C155" t="str">
            <v>CECLIA ANDREA ALARCON CARO</v>
          </cell>
        </row>
        <row r="156">
          <cell r="C156" t="str">
            <v>CEFERINO FUENTES HUENCHULAF</v>
          </cell>
        </row>
        <row r="157">
          <cell r="C157" t="str">
            <v>CEFERINO FUENTES LIMITADA</v>
          </cell>
        </row>
        <row r="158">
          <cell r="C158" t="str">
            <v>CELINDA ESPINOZA CIFUENTES</v>
          </cell>
        </row>
        <row r="159">
          <cell r="C159" t="str">
            <v>CEMENTO POLPAICO S.A</v>
          </cell>
        </row>
        <row r="160">
          <cell r="C160" t="str">
            <v>CEMENTO POLPAICO S.A.</v>
          </cell>
        </row>
        <row r="161">
          <cell r="C161" t="str">
            <v>CEMENTOS BÍO-BÍO S.A.</v>
          </cell>
        </row>
        <row r="162">
          <cell r="C162" t="str">
            <v>CENCOSUD SUPERMERCADOS S.A.</v>
          </cell>
        </row>
        <row r="163">
          <cell r="C163" t="str">
            <v>CENTRO DE COPIADOS PRINT EXPRESS LTDA</v>
          </cell>
        </row>
        <row r="164">
          <cell r="C164" t="str">
            <v>CENTRO REGIONAL DE COMPUTACION E INFORMATICA DE CONCEPCION S.A.</v>
          </cell>
        </row>
        <row r="165">
          <cell r="C165" t="str">
            <v>CESAR COFRE TIZNADO</v>
          </cell>
        </row>
        <row r="166">
          <cell r="C166" t="str">
            <v>CESAR GARCIA FRANCO</v>
          </cell>
        </row>
        <row r="167">
          <cell r="C167" t="str">
            <v>CESAR LOPEZ LAGOS</v>
          </cell>
        </row>
        <row r="168">
          <cell r="C168" t="str">
            <v>CESAR RAUL ALVAREZ CARRASCO</v>
          </cell>
        </row>
        <row r="169">
          <cell r="C169" t="str">
            <v>CESARIO DEL CARMEN  SAEZ  OÑATE</v>
          </cell>
        </row>
        <row r="170">
          <cell r="C170" t="str">
            <v>CESMEC LTDA</v>
          </cell>
        </row>
        <row r="171">
          <cell r="C171" t="str">
            <v>CGE DISTRIBUCION S.A.</v>
          </cell>
        </row>
        <row r="172">
          <cell r="C172" t="str">
            <v>CHILE EXPRESS</v>
          </cell>
        </row>
        <row r="173">
          <cell r="C173" t="str">
            <v>CHILEAN SERVICES S.A.</v>
          </cell>
        </row>
        <row r="174">
          <cell r="C174" t="str">
            <v>CHILEMAQ CONCEPCION LTDA</v>
          </cell>
        </row>
        <row r="175">
          <cell r="C175" t="str">
            <v>CHILETERMIC S.A.</v>
          </cell>
        </row>
        <row r="176">
          <cell r="C176" t="str">
            <v>CHRISTIAN EDUARDO ARANEDA SALVO</v>
          </cell>
        </row>
        <row r="177">
          <cell r="C177" t="str">
            <v>CIA. PORTUARIA ANDALIEN S.A</v>
          </cell>
        </row>
        <row r="178">
          <cell r="C178" t="str">
            <v>CIA. TECNICA DE EQUIPAMIENTOS LTDA.</v>
          </cell>
        </row>
        <row r="179">
          <cell r="C179" t="str">
            <v>CIA.DE TELECOMUNICACIONES DE CHILE S.A</v>
          </cell>
        </row>
        <row r="180">
          <cell r="C180" t="str">
            <v>CLARA RUBILAR GARRIDO</v>
          </cell>
        </row>
        <row r="181">
          <cell r="C181" t="str">
            <v>CLASA S.A.</v>
          </cell>
        </row>
        <row r="182">
          <cell r="C182" t="str">
            <v>CLAUDIO  JARA  VENEGAS</v>
          </cell>
        </row>
        <row r="183">
          <cell r="C183" t="str">
            <v>CLAUDIO A. RIVERA ARRIAGADA</v>
          </cell>
        </row>
        <row r="184">
          <cell r="C184" t="str">
            <v>CLAUDIO GONZALEZ MOLINA</v>
          </cell>
        </row>
        <row r="185">
          <cell r="C185" t="str">
            <v>CLAUDIO GUTIERREZ FUENTES</v>
          </cell>
        </row>
        <row r="186">
          <cell r="C186" t="str">
            <v>CLAUDIO RIVAS  FUENTEALBA</v>
          </cell>
        </row>
        <row r="187">
          <cell r="C187" t="str">
            <v>CLIMA AIRE LTDA.</v>
          </cell>
        </row>
        <row r="188">
          <cell r="C188" t="str">
            <v>COLOWALL DISEÑO LIMITADA</v>
          </cell>
        </row>
        <row r="189">
          <cell r="C189" t="str">
            <v>COMBUSTIBLE RAPALLO LIMITADA</v>
          </cell>
        </row>
        <row r="190">
          <cell r="C190" t="str">
            <v>COMERC. DE ADITIVOS DE HORMIGON MH LTDA</v>
          </cell>
        </row>
        <row r="191">
          <cell r="C191" t="str">
            <v>COMERC.Y SERVICIOS HS PANELES LTDA</v>
          </cell>
        </row>
        <row r="192">
          <cell r="C192" t="str">
            <v>COMERCIAL A.T.M. LTDA</v>
          </cell>
        </row>
        <row r="193">
          <cell r="C193" t="str">
            <v>COMERCIAL AGROTECNICA LTDA</v>
          </cell>
        </row>
        <row r="194">
          <cell r="C194" t="str">
            <v>COMERCIAL AISLANTES NACIONALES S.A.</v>
          </cell>
        </row>
        <row r="195">
          <cell r="C195" t="str">
            <v>COMERCIAL ALUMPAS LTDA</v>
          </cell>
        </row>
        <row r="196">
          <cell r="C196" t="str">
            <v>COMERCIAL ASTURIAS LIMITADA</v>
          </cell>
        </row>
        <row r="197">
          <cell r="C197" t="str">
            <v>COMERCIAL BIG-KEY LIMITADA</v>
          </cell>
        </row>
        <row r="198">
          <cell r="C198" t="str">
            <v>COMERCIAL CERAMA LTDA.</v>
          </cell>
        </row>
        <row r="199">
          <cell r="C199" t="str">
            <v>COMERCIAL DAFCO LIMITADA</v>
          </cell>
        </row>
        <row r="200">
          <cell r="C200" t="str">
            <v>COMERCIAL DUOMO LIMITADA</v>
          </cell>
        </row>
        <row r="201">
          <cell r="C201" t="str">
            <v>COMERCIAL E INDUSTRIAL NOVA SEGURIDAD LIMITADA</v>
          </cell>
        </row>
        <row r="202">
          <cell r="C202" t="str">
            <v>COMERCIAL E INVERSIONES JCV S.A.</v>
          </cell>
        </row>
        <row r="203">
          <cell r="C203" t="str">
            <v>COMERCIAL ECCSA S.A.</v>
          </cell>
        </row>
        <row r="204">
          <cell r="C204" t="str">
            <v>COMERCIAL ENGINEER TRANSPORT CHILE LTDA.</v>
          </cell>
        </row>
        <row r="205">
          <cell r="C205" t="str">
            <v>COMERCIAL FELIPE BRAVO LIMITADA</v>
          </cell>
        </row>
        <row r="206">
          <cell r="C206" t="str">
            <v>COMERCIAL FULL DIESEL S.A.</v>
          </cell>
        </row>
        <row r="207">
          <cell r="C207" t="str">
            <v>COMERCIAL GREKUS LTDA.</v>
          </cell>
        </row>
        <row r="208">
          <cell r="C208" t="str">
            <v>COMERCIAL HABITAR LTDA.</v>
          </cell>
        </row>
        <row r="209">
          <cell r="C209" t="str">
            <v>COMERCIAL HISPANO CHILENA LTDA.</v>
          </cell>
        </row>
        <row r="210">
          <cell r="C210" t="str">
            <v>COMERCIAL ISIS S.A.</v>
          </cell>
        </row>
        <row r="211">
          <cell r="C211" t="str">
            <v>COMERCIAL ITALINNEA LTDA.</v>
          </cell>
        </row>
        <row r="212">
          <cell r="C212" t="str">
            <v>COMERCIAL K LTDA.</v>
          </cell>
        </row>
        <row r="213">
          <cell r="C213" t="str">
            <v>COMERCIAL KALYMNOS LIMITADA</v>
          </cell>
        </row>
        <row r="214">
          <cell r="C214" t="str">
            <v>COMERCIAL KILMAN LTDA.</v>
          </cell>
        </row>
        <row r="215">
          <cell r="C215" t="str">
            <v>COMERCIAL LARRAIN S.A.</v>
          </cell>
        </row>
        <row r="216">
          <cell r="C216" t="str">
            <v>COMERCIAL LAS BRUJAS S.A.</v>
          </cell>
        </row>
        <row r="217">
          <cell r="C217" t="str">
            <v>COMERCIAL LISCOMBE LTDA.</v>
          </cell>
        </row>
        <row r="218">
          <cell r="C218" t="str">
            <v>COMERCIAL LOS  HUERTOS LTDA.</v>
          </cell>
        </row>
        <row r="219">
          <cell r="C219" t="str">
            <v>COMERCIAL MAIFA LIMITADA</v>
          </cell>
        </row>
        <row r="220">
          <cell r="C220" t="str">
            <v>COMERCIAL MAIPU LIMITADA</v>
          </cell>
        </row>
        <row r="221">
          <cell r="C221" t="str">
            <v>COMERCIAL MAURICIO COMAS LIMITADA</v>
          </cell>
        </row>
        <row r="222">
          <cell r="C222" t="str">
            <v>COMERCIAL MEGASUR LTDA.</v>
          </cell>
        </row>
        <row r="223">
          <cell r="C223" t="str">
            <v>COMERCIAL PIRED LTDA.</v>
          </cell>
        </row>
        <row r="224">
          <cell r="C224" t="str">
            <v>COMERCIAL PROINSER S.A.</v>
          </cell>
        </row>
        <row r="225">
          <cell r="C225" t="str">
            <v>COMERCIAL RAPALLO LTDA.</v>
          </cell>
        </row>
        <row r="226">
          <cell r="C226" t="str">
            <v>COMERCIAL RED OFFICE LIMITADA</v>
          </cell>
        </row>
        <row r="227">
          <cell r="C227" t="str">
            <v>COMERCIAL ROBERTO CASASEMPERES LTDA.</v>
          </cell>
        </row>
        <row r="228">
          <cell r="C228" t="str">
            <v>COMERCIAL RUBIO Y RUBIO LIMITADA</v>
          </cell>
        </row>
        <row r="229">
          <cell r="C229" t="str">
            <v>COMERCIAL TERRASUR LTDA.</v>
          </cell>
        </row>
        <row r="230">
          <cell r="C230" t="str">
            <v>COMERCIAL Y TRANSPORTES FRANCIA  E.I.R.L.</v>
          </cell>
        </row>
        <row r="231">
          <cell r="C231" t="str">
            <v>COMERCIALIZACION DE COMBUSTIBLES COPEKER</v>
          </cell>
        </row>
        <row r="232">
          <cell r="C232" t="str">
            <v>COMERCIALIZADORA AGUA SUR LTDA.</v>
          </cell>
        </row>
        <row r="233">
          <cell r="C233" t="str">
            <v>COMERCIALIZADORA DE PRODUCTOS DE FERRETERIA INDUSTRIAL SERFECOM LTDA.</v>
          </cell>
        </row>
        <row r="234">
          <cell r="C234" t="str">
            <v>COMERCIALIZADORA LARRAIN Y CIA. LTDA.</v>
          </cell>
        </row>
        <row r="235">
          <cell r="C235" t="str">
            <v>COMERCIALIZADORA LOS AROMOS LIMITADA</v>
          </cell>
        </row>
        <row r="236">
          <cell r="C236" t="str">
            <v>COMERCIALIZADORA Y EXPLOTACIÓN DE ÁRIDOS LTDA.</v>
          </cell>
        </row>
        <row r="237">
          <cell r="C237" t="str">
            <v>COMET S.A.</v>
          </cell>
        </row>
        <row r="238">
          <cell r="C238" t="str">
            <v>COMPAC LTDA</v>
          </cell>
        </row>
        <row r="239">
          <cell r="C239" t="str">
            <v>COMPAÑÍA TELECOMUNICACIONES S.A</v>
          </cell>
        </row>
        <row r="240">
          <cell r="C240" t="str">
            <v>COMPLEJO TURISTICO FX LTDA</v>
          </cell>
        </row>
        <row r="241">
          <cell r="C241" t="str">
            <v>COMPLEMENTOS SANITARIOS CHILE LTDA.</v>
          </cell>
        </row>
        <row r="242">
          <cell r="C242" t="str">
            <v>COMPONENTES HIDRÁULICOS TALCAHUANO LTDA.</v>
          </cell>
        </row>
        <row r="243">
          <cell r="C243" t="str">
            <v>COMUNICACIONES BITELCO LTDA</v>
          </cell>
        </row>
        <row r="244">
          <cell r="C244" t="str">
            <v>CONFORMADORA DE METALES LTDA</v>
          </cell>
        </row>
        <row r="245">
          <cell r="C245" t="str">
            <v>CONJUNTO ESTRUCTURALES  SUR  LTDA</v>
          </cell>
        </row>
        <row r="246">
          <cell r="C246" t="str">
            <v>CONJUNTOS ESTRUCTURALES S.A.</v>
          </cell>
        </row>
        <row r="247">
          <cell r="C247" t="str">
            <v>CONST. MIGUEL ANGEL VARELA SEPULVEDA E.I.R.L</v>
          </cell>
        </row>
        <row r="248">
          <cell r="C248" t="str">
            <v>CONST. SEV. JAIME SERRANO  JORQUERA  LTDA</v>
          </cell>
        </row>
        <row r="249">
          <cell r="C249" t="str">
            <v>CONSTRUAGRO</v>
          </cell>
        </row>
        <row r="250">
          <cell r="C250" t="str">
            <v>CONSTRUAGRO LTDA.</v>
          </cell>
        </row>
        <row r="251">
          <cell r="C251" t="str">
            <v>CONSTRUCCIÓN Y SERVICIOS LOF LTDA.</v>
          </cell>
        </row>
        <row r="252">
          <cell r="C252" t="str">
            <v>CONSTRUCCIONES  Y  SERVICIOS  LIMITADA</v>
          </cell>
        </row>
        <row r="253">
          <cell r="C253" t="str">
            <v>CONSTRUCCIONES Y SERVICIOS LTDA</v>
          </cell>
        </row>
        <row r="254">
          <cell r="C254" t="str">
            <v>CONSTRUCTORA AGUA SANTA S.A.</v>
          </cell>
        </row>
        <row r="255">
          <cell r="C255" t="str">
            <v>CONSTRUCTORA LANCUYEN LTDA.</v>
          </cell>
        </row>
        <row r="256">
          <cell r="C256" t="str">
            <v>CONSTRUCTORA MECANO LTDA</v>
          </cell>
        </row>
        <row r="257">
          <cell r="C257" t="str">
            <v>CONSTRUCTORA MEGA</v>
          </cell>
        </row>
        <row r="258">
          <cell r="C258" t="str">
            <v>CONSTRUCTORA OAC LTDA. INGENIEROS</v>
          </cell>
        </row>
        <row r="259">
          <cell r="C259" t="str">
            <v>CONSTRUCTORA OSVALDO ACOSTA COSMELI Y CIA. LTDA.</v>
          </cell>
        </row>
        <row r="260">
          <cell r="C260" t="str">
            <v>CONSTRUCTORA PUERTO VARAS LTDA</v>
          </cell>
        </row>
        <row r="261">
          <cell r="C261" t="str">
            <v>CONSTRUCTORA RIO CLARO LIMITADA</v>
          </cell>
        </row>
        <row r="262">
          <cell r="C262" t="str">
            <v>CONSTRUCTORA RUKAN - TEC LTDA.</v>
          </cell>
        </row>
        <row r="263">
          <cell r="C263" t="str">
            <v>CONSTRUCTORA SIGO TUNEO S.A.</v>
          </cell>
        </row>
        <row r="264">
          <cell r="C264" t="str">
            <v>CONSTRUCTORA SOCOVESA TEMUCO S.A</v>
          </cell>
        </row>
        <row r="265">
          <cell r="C265" t="str">
            <v>CONSTRUCTORA SUTTER Y CIA. LTDA.</v>
          </cell>
        </row>
        <row r="266">
          <cell r="C266" t="str">
            <v>CONSTRUMART S.A.</v>
          </cell>
        </row>
        <row r="267">
          <cell r="C267" t="str">
            <v>COPIAS CASANUEVA LTDA</v>
          </cell>
        </row>
        <row r="268">
          <cell r="C268" t="str">
            <v>CORTEZ SANHUEZA ANGELICA Y OTRO</v>
          </cell>
        </row>
        <row r="269">
          <cell r="C269" t="str">
            <v>COSMOPLAS S.A.</v>
          </cell>
        </row>
        <row r="270">
          <cell r="C270" t="str">
            <v>CRISTIAN BRUHN</v>
          </cell>
        </row>
        <row r="271">
          <cell r="C271" t="str">
            <v>CRISTIAN EDUARDO ALLENDE TIZNADO</v>
          </cell>
        </row>
        <row r="272">
          <cell r="C272" t="str">
            <v>CRISTIAN LIBERONA VELIZ</v>
          </cell>
        </row>
        <row r="273">
          <cell r="C273" t="str">
            <v>CRISTIAN LOYOLA BARRIENTOS</v>
          </cell>
        </row>
        <row r="274">
          <cell r="C274" t="str">
            <v>CRISTIAN MANUEL ROJAS VASQUEZ</v>
          </cell>
        </row>
        <row r="275">
          <cell r="C275" t="str">
            <v>CRISTIAN ROJAS MATUS</v>
          </cell>
        </row>
        <row r="276">
          <cell r="C276" t="str">
            <v>CRISTIAN VIDAL MALDONADO</v>
          </cell>
        </row>
        <row r="277">
          <cell r="C277" t="str">
            <v>CRISTINA SILVA CURRIEL</v>
          </cell>
        </row>
        <row r="278">
          <cell r="C278" t="str">
            <v>DANIEL  SEGUNDO  PEREZ  ROMERO</v>
          </cell>
        </row>
        <row r="279">
          <cell r="C279" t="str">
            <v>DANIEL ALBERTO SILVA RIQUELME</v>
          </cell>
        </row>
        <row r="280">
          <cell r="C280" t="str">
            <v>DANIEL ELIAS ORTIZ SOTO</v>
          </cell>
        </row>
        <row r="281">
          <cell r="C281" t="str">
            <v>DANIEL FUENTES JARA</v>
          </cell>
        </row>
        <row r="282">
          <cell r="C282" t="str">
            <v>DARIO FABBRI LANDI Y OTROS</v>
          </cell>
        </row>
        <row r="283">
          <cell r="C283" t="str">
            <v>DARIO FABBRI LANDI Y OTROS</v>
          </cell>
        </row>
        <row r="284">
          <cell r="C284" t="str">
            <v>DARWIN NAVARRO OCHOA</v>
          </cell>
        </row>
        <row r="285">
          <cell r="C285" t="str">
            <v>DAVID PEÑA CHAPARRO</v>
          </cell>
        </row>
        <row r="286">
          <cell r="C286" t="str">
            <v>DE VICENTE PLASTICOS S.A.</v>
          </cell>
        </row>
        <row r="287">
          <cell r="C287" t="str">
            <v>DE VICENTE PLASTICOS S.A.</v>
          </cell>
        </row>
        <row r="288">
          <cell r="C288" t="str">
            <v>DELL COMPUTER DE CHILE LTDA.</v>
          </cell>
        </row>
        <row r="289">
          <cell r="C289" t="str">
            <v>DEPOSITOS Y CONTENEDORES S.A.</v>
          </cell>
        </row>
        <row r="290">
          <cell r="C290" t="str">
            <v>DEPOSITOS Y CONTENEDORES TERMINAL PUERTO MONTT S.A</v>
          </cell>
        </row>
        <row r="291">
          <cell r="C291" t="str">
            <v>DIARIO EL SUR S.A.</v>
          </cell>
        </row>
        <row r="292">
          <cell r="C292" t="str">
            <v>DIFOR S.A.</v>
          </cell>
        </row>
        <row r="293">
          <cell r="C293" t="str">
            <v>DIMACOFI SERVICIOS S.A.</v>
          </cell>
        </row>
        <row r="294">
          <cell r="C294" t="str">
            <v>DINAGAL LTDA.</v>
          </cell>
        </row>
        <row r="295">
          <cell r="C295" t="str">
            <v>DISAL CHILE S.A.</v>
          </cell>
        </row>
        <row r="296">
          <cell r="C296" t="str">
            <v>DIST.IND.SAN JUAN LTDA</v>
          </cell>
        </row>
        <row r="297">
          <cell r="C297" t="str">
            <v>DISTRIB. DE MATERIALES FIJACION S.A</v>
          </cell>
        </row>
        <row r="298">
          <cell r="C298" t="str">
            <v>DISTRIBUIDORA CAROLINA LTDA.</v>
          </cell>
        </row>
        <row r="299">
          <cell r="C299" t="str">
            <v>DISTRIBUIDORA DE ARTICULOS ELÉCTRICOS DARTEL CONCEPCIÓN LTDA.</v>
          </cell>
        </row>
        <row r="300">
          <cell r="C300" t="str">
            <v>DISTRIBUIDORA DE GASES Y SOLDADURAS</v>
          </cell>
        </row>
        <row r="301">
          <cell r="C301" t="str">
            <v>DISTRIBUIDORA DE MATERIALES DE CONSTRUCCIÓN DIMACO S.A.C.</v>
          </cell>
        </row>
        <row r="302">
          <cell r="C302" t="str">
            <v>DISTRIBUIDORA DE MATERIALES DIEZCO LTDA</v>
          </cell>
        </row>
        <row r="303">
          <cell r="C303" t="str">
            <v>DISTRIBUIDORA DE PRODUCTOS MASIVOS S.A.</v>
          </cell>
        </row>
        <row r="304">
          <cell r="C304" t="str">
            <v>DISTRIBUIDORA DE REPUESTOS DIPA S.A.</v>
          </cell>
        </row>
        <row r="305">
          <cell r="C305" t="str">
            <v>DISTRIBUIDORA MATCO S. A</v>
          </cell>
        </row>
        <row r="306">
          <cell r="C306" t="str">
            <v>DISTRIBUIDORA PERKINS CHILENA S.A.C.</v>
          </cell>
        </row>
        <row r="307">
          <cell r="C307" t="str">
            <v>DISTRIBUIDORA TECNICA ELECTRICA VITEL S.A.</v>
          </cell>
        </row>
        <row r="308">
          <cell r="C308" t="str">
            <v>DISTRIBUIDORA Y COMERCIAL K.E. LTDA.</v>
          </cell>
        </row>
        <row r="309">
          <cell r="C309" t="str">
            <v>DISTRIBUIDORA Y COMERCIAL QUINTA LTDA.</v>
          </cell>
        </row>
        <row r="310">
          <cell r="C310" t="str">
            <v>DOM S.A.</v>
          </cell>
        </row>
        <row r="311">
          <cell r="C311" t="str">
            <v>DOMINGO ANTONIO FIGUEROA SANHUEZA</v>
          </cell>
        </row>
        <row r="312">
          <cell r="C312" t="str">
            <v>DUCASSE COMERCIAL LTDA</v>
          </cell>
        </row>
        <row r="313">
          <cell r="C313" t="str">
            <v>DUCH Y CIA LTDA</v>
          </cell>
        </row>
        <row r="314">
          <cell r="C314" t="str">
            <v>DUILIA VICTORIA CAMPOS RIVERA</v>
          </cell>
        </row>
        <row r="315">
          <cell r="C315" t="str">
            <v>DUILIO  TONINI  Y  CIA. LTDA.</v>
          </cell>
        </row>
        <row r="316">
          <cell r="C316" t="str">
            <v>DUNN Y GARCIA LTDA.</v>
          </cell>
        </row>
        <row r="317">
          <cell r="C317" t="str">
            <v>DYNAL INDUSTRIAL S.A.</v>
          </cell>
        </row>
        <row r="318">
          <cell r="C318" t="str">
            <v>EASY S.A.</v>
          </cell>
        </row>
        <row r="319">
          <cell r="C319" t="str">
            <v>EATHISA CHILE S.A.</v>
          </cell>
        </row>
        <row r="320">
          <cell r="C320" t="str">
            <v>EBCO S.A.</v>
          </cell>
        </row>
        <row r="321">
          <cell r="C321" t="str">
            <v>EBEMA S.A.</v>
          </cell>
        </row>
        <row r="322">
          <cell r="C322" t="str">
            <v>EBSA LTDA</v>
          </cell>
        </row>
        <row r="323">
          <cell r="C323" t="str">
            <v>ECASEB LTDA.</v>
          </cell>
        </row>
        <row r="324">
          <cell r="C324" t="str">
            <v>ECOLAB S.A.</v>
          </cell>
        </row>
        <row r="325">
          <cell r="C325" t="str">
            <v>EDITA RIVERA VALDEBENITO</v>
          </cell>
        </row>
        <row r="326">
          <cell r="C326" t="str">
            <v>EDMUNDO ALBERTO SEGUEL ITARRA</v>
          </cell>
        </row>
        <row r="327">
          <cell r="C327" t="str">
            <v>EDUARDO  ALMENDRAS NUÑEZ</v>
          </cell>
        </row>
        <row r="328">
          <cell r="C328" t="str">
            <v>EDUARDO  VELOSO ARRATIA</v>
          </cell>
        </row>
        <row r="329">
          <cell r="C329" t="str">
            <v>EDUARDO CACERES PARDO</v>
          </cell>
        </row>
        <row r="330">
          <cell r="C330" t="str">
            <v>EDUARDO CONTRERAS SAEZ</v>
          </cell>
        </row>
        <row r="331">
          <cell r="C331" t="str">
            <v>EDUARDO DE LA BARRA NEGRONI</v>
          </cell>
        </row>
        <row r="332">
          <cell r="C332" t="str">
            <v>EDUARDO ENRIQQUE MARTINEZ GARAY</v>
          </cell>
        </row>
        <row r="333">
          <cell r="C333" t="str">
            <v>EDUARDO ENRIQUE RETAMAL SALAZAR</v>
          </cell>
        </row>
        <row r="334">
          <cell r="C334" t="str">
            <v>EDUARDO GONZALEZ C</v>
          </cell>
        </row>
        <row r="335">
          <cell r="C335" t="str">
            <v>EDUARDO PEREIRA MARTINEZ</v>
          </cell>
        </row>
        <row r="336">
          <cell r="C336" t="str">
            <v>EDUARDO PEREZ Y CIA. LTDA.</v>
          </cell>
        </row>
        <row r="337">
          <cell r="C337" t="str">
            <v>EDUARDO ROJAS IBAÑEZ</v>
          </cell>
        </row>
        <row r="338">
          <cell r="C338" t="str">
            <v>EDUARDO SALAMANCA ESTRADA</v>
          </cell>
        </row>
        <row r="339">
          <cell r="C339" t="str">
            <v>EFCO DE CHILE S.A.</v>
          </cell>
        </row>
        <row r="340">
          <cell r="C340" t="str">
            <v>EFRAIN ORTIZ TORRES</v>
          </cell>
        </row>
        <row r="341">
          <cell r="C341" t="str">
            <v>EGS COMPUTACIÓN SOC. LTDA.</v>
          </cell>
        </row>
        <row r="342">
          <cell r="C342" t="str">
            <v>EL TREBOL STORE S.A.</v>
          </cell>
        </row>
        <row r="343">
          <cell r="C343" t="str">
            <v>ELABORADORA  Y  COMERCIALIZADORA DE  MUEBLES  LTDA.</v>
          </cell>
        </row>
        <row r="344">
          <cell r="C344" t="str">
            <v>ELECTRICIDAD GOBANTES S.A</v>
          </cell>
        </row>
        <row r="345">
          <cell r="C345" t="str">
            <v>ELECTRICIDAD GOBANTES S.A.</v>
          </cell>
        </row>
        <row r="346">
          <cell r="C346" t="str">
            <v>ELECTROCOM S.A.</v>
          </cell>
        </row>
        <row r="347">
          <cell r="C347" t="str">
            <v>ELENA RIOSECO FUENTES</v>
          </cell>
        </row>
        <row r="348">
          <cell r="C348" t="str">
            <v>ELIANA DEL C. ARRIAGADA BECAR</v>
          </cell>
        </row>
        <row r="349">
          <cell r="C349" t="str">
            <v>ELIANA IRENE VERDUGO SOTO</v>
          </cell>
        </row>
        <row r="350">
          <cell r="C350" t="str">
            <v>ELIANA VENEGAS AVENDAÑO</v>
          </cell>
        </row>
        <row r="351">
          <cell r="C351" t="str">
            <v>ELIZABETH   VENEGAS  AVENDAÑO</v>
          </cell>
        </row>
        <row r="352">
          <cell r="C352" t="str">
            <v>ELIZABETH  ULLOA  JARA</v>
          </cell>
        </row>
        <row r="353">
          <cell r="C353" t="str">
            <v>EMARESA INGENIEROS Y REPRESENTASIONES S.A.</v>
          </cell>
        </row>
        <row r="354">
          <cell r="C354" t="str">
            <v>EMIN SISTEMAS GEOTECNICOS S.A.</v>
          </cell>
        </row>
        <row r="355">
          <cell r="C355" t="str">
            <v>EMPRESA CONSTRUCTORA ALFREDO MASSMANN Y CIA. LTDA.</v>
          </cell>
        </row>
        <row r="356">
          <cell r="C356" t="str">
            <v>EMPRESA CONSTRUCTORA DHERCO LTDA.</v>
          </cell>
        </row>
        <row r="357">
          <cell r="C357" t="str">
            <v>EMPRESA CONSTRUCTORA ECOCEC LTDA.</v>
          </cell>
        </row>
        <row r="358">
          <cell r="C358" t="str">
            <v>EMPRESA DE BUSES HUALPÉN LTDA.</v>
          </cell>
        </row>
        <row r="359">
          <cell r="C359" t="str">
            <v>EMPRESA DE GIROS Y SERVICIOS DE COMUNICACIÓN Y TECNOLOGIA EGT LIMITADA</v>
          </cell>
        </row>
        <row r="360">
          <cell r="C360" t="str">
            <v>EMPRESA DE SERVICIOS SANITARIOS DEL BIO-BIO S.A.</v>
          </cell>
        </row>
        <row r="361">
          <cell r="C361" t="str">
            <v>EMPRESA INCHILE LTDA</v>
          </cell>
        </row>
        <row r="362">
          <cell r="C362" t="str">
            <v>EMPRESA NACIONAL DE TELECOMUNICACIONES S.A</v>
          </cell>
        </row>
        <row r="363">
          <cell r="C363" t="str">
            <v>EMPRESA PARA EL DEPORTE Y LA SALUD S.A.</v>
          </cell>
        </row>
        <row r="364">
          <cell r="C364" t="str">
            <v>EMPRESAS MELON S.A.</v>
          </cell>
        </row>
        <row r="365">
          <cell r="C365" t="str">
            <v>EMPRO LTDA</v>
          </cell>
        </row>
        <row r="366">
          <cell r="C366" t="str">
            <v>ENTEL PCS</v>
          </cell>
        </row>
        <row r="367">
          <cell r="C367" t="str">
            <v>ENTEL PCS TELECOMUNICACIONES</v>
          </cell>
        </row>
        <row r="368">
          <cell r="C368" t="str">
            <v>EQUIPOS PARA LA CONST. LECHUGA HNOS. S.A</v>
          </cell>
        </row>
        <row r="369">
          <cell r="C369" t="str">
            <v>EQUIPOS Y CONSTRUCCIONES CRUZ DEL SUR LTDA.</v>
          </cell>
        </row>
        <row r="370">
          <cell r="C370" t="str">
            <v>ERCITO SALAZAR SAAVEDRA</v>
          </cell>
        </row>
        <row r="371">
          <cell r="C371" t="str">
            <v>ERIC SANTANDER LE-BERT</v>
          </cell>
        </row>
        <row r="372">
          <cell r="C372" t="str">
            <v>ERICA MILLAVIL ARRIAGADA</v>
          </cell>
        </row>
        <row r="373">
          <cell r="C373" t="str">
            <v>ERIKA  ASCENCIO  FARIAS</v>
          </cell>
        </row>
        <row r="374">
          <cell r="C374" t="str">
            <v>ERIKA A. CARRANZA BARROS</v>
          </cell>
        </row>
        <row r="375">
          <cell r="C375" t="str">
            <v>ERNESTO GONZALEZ BISAMA</v>
          </cell>
        </row>
        <row r="376">
          <cell r="C376" t="str">
            <v>ESPAC CONSTRUCCION S.A.</v>
          </cell>
        </row>
        <row r="377">
          <cell r="C377" t="str">
            <v>ESPECIALIDADES QUIMICAS DE CHILE S.A.</v>
          </cell>
        </row>
        <row r="378">
          <cell r="C378" t="str">
            <v>ESPINOZA Y ORTIZ LTDA.</v>
          </cell>
        </row>
        <row r="379">
          <cell r="C379" t="str">
            <v>ESPINOZA Y VILLAGRAN LTDA.</v>
          </cell>
        </row>
        <row r="380">
          <cell r="C380" t="str">
            <v>ESTEBAN RODRIGUEZ T.</v>
          </cell>
        </row>
        <row r="381">
          <cell r="C381" t="str">
            <v>ESTHER BELIA FANJUL ALVAREZ</v>
          </cell>
        </row>
        <row r="382">
          <cell r="C382" t="str">
            <v>ESTRADA MUÑOZ EDGARDO ANDRES E.I.R.L.</v>
          </cell>
        </row>
        <row r="383">
          <cell r="C383" t="str">
            <v>EULEN SEGURIDAD S.A</v>
          </cell>
        </row>
        <row r="384">
          <cell r="C384" t="str">
            <v>F.H ENGEL S.A.</v>
          </cell>
        </row>
        <row r="385">
          <cell r="C385" t="str">
            <v>FABIOLA BUSTOS ESPINOZA</v>
          </cell>
        </row>
        <row r="386">
          <cell r="C386" t="str">
            <v>FABIOLA ORMEÑO RIVAS</v>
          </cell>
        </row>
        <row r="387">
          <cell r="C387" t="str">
            <v>FABRICA DE HOJALATERIA CYM LTDA.</v>
          </cell>
        </row>
        <row r="388">
          <cell r="C388" t="str">
            <v>FABRICA DE MUEBLES CASA KIT LTDA</v>
          </cell>
        </row>
        <row r="389">
          <cell r="C389" t="str">
            <v>FABRICA DE TEJAS Y LADRILLOS LEVY LTDA.</v>
          </cell>
        </row>
        <row r="390">
          <cell r="C390" t="str">
            <v>FARMACIAS CRUZ VERDE S.A.</v>
          </cell>
        </row>
        <row r="391">
          <cell r="C391" t="str">
            <v>FELIBERTO FLORES MUÑOZ</v>
          </cell>
        </row>
        <row r="392">
          <cell r="C392" t="str">
            <v>FELIPE CHAVEZ PURRAN</v>
          </cell>
        </row>
        <row r="393">
          <cell r="C393" t="str">
            <v>FERMIN CONTRERAS ORTEGA</v>
          </cell>
        </row>
        <row r="394">
          <cell r="C394" t="str">
            <v>FERNÁNDEZ Y FERNÁNDEZ LTDA.</v>
          </cell>
        </row>
        <row r="395">
          <cell r="C395" t="str">
            <v>FERNANDO ALEJANDRO CORREA DIAZ</v>
          </cell>
        </row>
        <row r="396">
          <cell r="C396" t="str">
            <v>FERNANDO AVELINO AYALA MUÑOZ</v>
          </cell>
        </row>
        <row r="397">
          <cell r="C397" t="str">
            <v>FERNANDO BUSTAMANTE GONZALEZ</v>
          </cell>
        </row>
        <row r="398">
          <cell r="C398" t="str">
            <v>FERNANDO IVAN AVENDAÑO MANQUE</v>
          </cell>
        </row>
        <row r="399">
          <cell r="C399" t="str">
            <v>FERNANDO MALDONADO ZENTENO</v>
          </cell>
        </row>
        <row r="400">
          <cell r="C400" t="str">
            <v>FERNANDO PARDO OPAZO</v>
          </cell>
        </row>
        <row r="401">
          <cell r="C401" t="str">
            <v>FERRETERIA AMUNATEGUI S.A.</v>
          </cell>
        </row>
        <row r="402">
          <cell r="C402" t="str">
            <v>FERRICOM DISTRIBUCIÓN Y COMERCIAL LTDA.</v>
          </cell>
        </row>
        <row r="403">
          <cell r="C403" t="str">
            <v>FERRICOM LTDA.</v>
          </cell>
        </row>
        <row r="404">
          <cell r="C404" t="str">
            <v>FINNING CHILE S.A.</v>
          </cell>
        </row>
        <row r="405">
          <cell r="C405" t="str">
            <v>FLAVIO ORLANDO VALENZUELA PARRA</v>
          </cell>
        </row>
        <row r="406">
          <cell r="C406" t="str">
            <v>FLETREX S.A.</v>
          </cell>
        </row>
        <row r="407">
          <cell r="C407" t="str">
            <v>FLYGT CHILE S.A.</v>
          </cell>
        </row>
        <row r="408">
          <cell r="C408" t="str">
            <v>FORESTAL DIEZCO LTDA.</v>
          </cell>
        </row>
        <row r="409">
          <cell r="C409" t="str">
            <v>FORESTAL, MADERA Y SERVICIOS LOMAS LIMITADA</v>
          </cell>
        </row>
        <row r="410">
          <cell r="C410" t="str">
            <v>FOSIMAR LTDA.</v>
          </cell>
        </row>
        <row r="411">
          <cell r="C411" t="str">
            <v>FRANCISCO  MERA  FERNANDEZ</v>
          </cell>
        </row>
        <row r="412">
          <cell r="C412" t="str">
            <v>FRANCISCO OPAZO ESPINDOLA</v>
          </cell>
        </row>
        <row r="413">
          <cell r="C413" t="str">
            <v>FREDDY MANUEL CARDENAS YAÑEZ</v>
          </cell>
        </row>
        <row r="414">
          <cell r="C414" t="str">
            <v>FREDY WAINERT CONEJEROS</v>
          </cell>
        </row>
        <row r="415">
          <cell r="C415" t="str">
            <v>FUALCO EQUIPOS LTDA.</v>
          </cell>
        </row>
        <row r="416">
          <cell r="C416" t="str">
            <v>FULLTEL TELECOMUNICACIONES Y SERVICIOS S.A.</v>
          </cell>
        </row>
        <row r="417">
          <cell r="C417" t="str">
            <v>FUNDICION LOMAS COLORADAS S.A.</v>
          </cell>
        </row>
        <row r="418">
          <cell r="C418" t="str">
            <v>GABRIEL  TORRES  PANTOJAS</v>
          </cell>
        </row>
        <row r="419">
          <cell r="C419" t="str">
            <v>GABRIEL ENRIQUE GALLARDO COFRE</v>
          </cell>
        </row>
        <row r="420">
          <cell r="C420" t="str">
            <v>GABRIEL MELGAREJO INMOBILIARIA Y CONSTRUCCIÓN E.I.R.L.</v>
          </cell>
        </row>
        <row r="421">
          <cell r="C421" t="str">
            <v>GALVACER CHILE S.A</v>
          </cell>
        </row>
        <row r="422">
          <cell r="C422" t="str">
            <v>GALVANIZADORA OCHO LTDA.</v>
          </cell>
        </row>
        <row r="423">
          <cell r="C423" t="str">
            <v>GARMENDIA MACUS S.A.</v>
          </cell>
        </row>
        <row r="424">
          <cell r="C424" t="str">
            <v>GEOEQUIPOS S.A.</v>
          </cell>
        </row>
        <row r="425">
          <cell r="C425" t="str">
            <v>GEOSISTEMAS INGENIERIA Y SERVICIOS LTDA.</v>
          </cell>
        </row>
        <row r="426">
          <cell r="C426" t="str">
            <v>GERARDO LANDAETA REAL</v>
          </cell>
        </row>
        <row r="427">
          <cell r="C427" t="str">
            <v>GERARDO MARTINEZ G.</v>
          </cell>
        </row>
        <row r="428">
          <cell r="C428" t="str">
            <v>GERGI Y COMPAÑÍA LTDA.</v>
          </cell>
        </row>
        <row r="429">
          <cell r="C429" t="str">
            <v>GERMAN  MEDINA  VIVEROS</v>
          </cell>
        </row>
        <row r="430">
          <cell r="C430" t="str">
            <v>GERMAN ALFREDO BURBOA PEÑAILILLO</v>
          </cell>
        </row>
        <row r="431">
          <cell r="C431" t="str">
            <v>GERMAN ARRIAGADA RUIZ</v>
          </cell>
        </row>
        <row r="432">
          <cell r="C432" t="str">
            <v>GESTION Y LIDERAZGO S.A.</v>
          </cell>
        </row>
        <row r="433">
          <cell r="C433" t="str">
            <v>GEYSI E. TRONCOSO ROMERO</v>
          </cell>
        </row>
        <row r="434">
          <cell r="C434" t="str">
            <v>GHISLAINE SUZANNE CAREY BRIONES</v>
          </cell>
        </row>
        <row r="435">
          <cell r="C435" t="str">
            <v>GINO EUGENIO  DAPELO  MUNOZ</v>
          </cell>
        </row>
        <row r="436">
          <cell r="C436" t="str">
            <v>GLADIMIRO SEPULVEDA FUENTES</v>
          </cell>
        </row>
        <row r="437">
          <cell r="C437" t="str">
            <v>GLADYS DEL CARMEN TAPIA VASQUEZ</v>
          </cell>
        </row>
        <row r="438">
          <cell r="C438" t="str">
            <v>GLADYS RUIZ CARRASCO</v>
          </cell>
        </row>
        <row r="439">
          <cell r="C439" t="str">
            <v>GLOBUS 120 S.A.</v>
          </cell>
        </row>
        <row r="440">
          <cell r="C440" t="str">
            <v>GLORIA A. CARRASCO LTDA</v>
          </cell>
        </row>
        <row r="441">
          <cell r="C441" t="str">
            <v>GONZALO ANTONIO  BRICEÑO  CARRASCO</v>
          </cell>
        </row>
        <row r="442">
          <cell r="C442" t="str">
            <v>GONZALO CAMPOS SOTO</v>
          </cell>
        </row>
        <row r="443">
          <cell r="C443" t="str">
            <v>GRACE QUÍMICA CIA. LTDA.</v>
          </cell>
        </row>
        <row r="444">
          <cell r="C444" t="str">
            <v>GRANESE Y URRUTIA LIMITADA</v>
          </cell>
        </row>
        <row r="445">
          <cell r="C445" t="str">
            <v>GREGORIO TAPIA MONSALVE</v>
          </cell>
        </row>
        <row r="446">
          <cell r="C446" t="str">
            <v>GSA S.A.</v>
          </cell>
        </row>
        <row r="447">
          <cell r="C447" t="str">
            <v>GUILLERMINA DEL ROSARIO CARRILLO CARRASCO</v>
          </cell>
        </row>
        <row r="448">
          <cell r="C448" t="str">
            <v>GUILLERMO  SEGURA  CARTES</v>
          </cell>
        </row>
        <row r="449">
          <cell r="C449" t="str">
            <v>GUILLERMO RODRIGO GUZMAN GONZALEZ</v>
          </cell>
        </row>
        <row r="450">
          <cell r="C450" t="str">
            <v>GUILLERMO SABALD CONCHA</v>
          </cell>
        </row>
        <row r="451">
          <cell r="C451" t="str">
            <v>GUSTAVO  TOBAR  AQUEVEQUE</v>
          </cell>
        </row>
        <row r="452">
          <cell r="C452" t="str">
            <v>GUSTAVO ALBERTO GUTIERREZ ORTIZ</v>
          </cell>
        </row>
        <row r="453">
          <cell r="C453" t="str">
            <v>GUSTAVO ALVAREZ J.</v>
          </cell>
        </row>
        <row r="454">
          <cell r="C454" t="str">
            <v>GUSTAVO MELO MUÑOZ</v>
          </cell>
        </row>
        <row r="455">
          <cell r="C455" t="str">
            <v>HANS BENEDICTO RIVERA LIZAMA</v>
          </cell>
        </row>
        <row r="456">
          <cell r="C456" t="str">
            <v>HASCOM HERNANDEZ ASOCIADOS COMERCIAL S.A.</v>
          </cell>
        </row>
        <row r="457">
          <cell r="C457" t="str">
            <v>HEAVENWARD ASCENSORES  S.A.</v>
          </cell>
        </row>
        <row r="458">
          <cell r="C458" t="str">
            <v>HECKETT MULTISERV S.A</v>
          </cell>
        </row>
        <row r="459">
          <cell r="C459" t="str">
            <v>HECTOR  DIAZ  CERNA</v>
          </cell>
        </row>
        <row r="460">
          <cell r="C460" t="str">
            <v>HECTOR AROLDO BAEZ BRIONES</v>
          </cell>
        </row>
        <row r="461">
          <cell r="C461" t="str">
            <v>HECTOR CRISTIAN CERDA MUÑOZ</v>
          </cell>
        </row>
        <row r="462">
          <cell r="C462" t="str">
            <v>HECTOR EDUARDO SAGREDO GONZALEZ</v>
          </cell>
        </row>
        <row r="463">
          <cell r="C463" t="str">
            <v>HECTOR JOEL VEGA NEIRA</v>
          </cell>
        </row>
        <row r="464">
          <cell r="C464" t="str">
            <v>HÉCTOR JOVINO OÑATE SANTOS</v>
          </cell>
        </row>
        <row r="465">
          <cell r="C465" t="str">
            <v>HECTOR JULIO  NANJARI  LOPEZ</v>
          </cell>
        </row>
        <row r="466">
          <cell r="C466" t="str">
            <v>HECTOR MELGAREJO CAAMAÑO</v>
          </cell>
        </row>
        <row r="467">
          <cell r="C467" t="str">
            <v>HECTOR MUÑOZ  CASTILLO</v>
          </cell>
        </row>
        <row r="468">
          <cell r="C468" t="str">
            <v>HELGA ILSE ROESSNER PARDO</v>
          </cell>
        </row>
        <row r="469">
          <cell r="C469" t="str">
            <v>HELIA DEL CARMEN RECABAL CANALES</v>
          </cell>
        </row>
        <row r="470">
          <cell r="C470" t="str">
            <v>HENRIQUE CANDIA R. NELSON Y OTRO</v>
          </cell>
        </row>
        <row r="471">
          <cell r="C471" t="str">
            <v>HERIBERTO QUINTEROS GONZALEZ</v>
          </cell>
        </row>
        <row r="472">
          <cell r="C472" t="str">
            <v>HERMANAS CARRASCO Y CIA LTDA.</v>
          </cell>
        </row>
        <row r="473">
          <cell r="C473" t="str">
            <v>HERNAN OCTAVIO CARRASCO ESPINOZA</v>
          </cell>
        </row>
        <row r="474">
          <cell r="C474" t="str">
            <v>HERNAN OSVALDO PACHECO SOTO</v>
          </cell>
        </row>
        <row r="475">
          <cell r="C475" t="str">
            <v>HERRERA SEDA LTDA.</v>
          </cell>
        </row>
        <row r="476">
          <cell r="C476" t="str">
            <v>HIDAVA LTDA</v>
          </cell>
        </row>
        <row r="477">
          <cell r="C477" t="str">
            <v>HIDRAULICA LTDA</v>
          </cell>
        </row>
        <row r="478">
          <cell r="C478" t="str">
            <v>HIDRO-CATT S.A.</v>
          </cell>
        </row>
        <row r="479">
          <cell r="C479" t="str">
            <v>HIDROCENTER LTDA</v>
          </cell>
        </row>
        <row r="480">
          <cell r="C480" t="str">
            <v>HIDROCENTRO LTDA.</v>
          </cell>
        </row>
        <row r="481">
          <cell r="C481" t="str">
            <v>HILDA XIMENA MIRANDA MIRANDA</v>
          </cell>
        </row>
        <row r="482">
          <cell r="C482" t="str">
            <v>HILTI CHILE LTDA.</v>
          </cell>
        </row>
        <row r="483">
          <cell r="C483" t="str">
            <v>HIPERMERCADO BIO-BIO LIMITADA</v>
          </cell>
        </row>
        <row r="484">
          <cell r="C484" t="str">
            <v>HIPERMERCADO CONCEPCION LIMITADA</v>
          </cell>
        </row>
        <row r="485">
          <cell r="C485" t="str">
            <v>HOMERO MEZA SOTO</v>
          </cell>
        </row>
        <row r="486">
          <cell r="C486" t="str">
            <v>HORMIBAL LTDA</v>
          </cell>
        </row>
        <row r="487">
          <cell r="C487" t="str">
            <v>HORMIGONES PREFABRICADOS LTDA.</v>
          </cell>
        </row>
        <row r="488">
          <cell r="C488" t="str">
            <v>HORMIGONES PREMIX S.A.</v>
          </cell>
        </row>
        <row r="489">
          <cell r="C489" t="str">
            <v>HORMISUR ENEIN S.A.</v>
          </cell>
        </row>
        <row r="490">
          <cell r="C490" t="str">
            <v>HUGO ALBERTO TORRES CARVAJAL</v>
          </cell>
        </row>
        <row r="491">
          <cell r="C491" t="str">
            <v>HUGO DEL CARMEN ESPINOZA MUÑOZ</v>
          </cell>
        </row>
        <row r="492">
          <cell r="C492" t="str">
            <v>HUGO VERA FUENTES</v>
          </cell>
        </row>
        <row r="493">
          <cell r="C493" t="str">
            <v>HUGO VILLEGAS BALBOA</v>
          </cell>
        </row>
        <row r="494">
          <cell r="C494" t="str">
            <v>HUMBERTO ANTONIO NAVEA MUÑOZ</v>
          </cell>
        </row>
        <row r="495">
          <cell r="C495" t="str">
            <v>ICIL ICAFAL S.A.</v>
          </cell>
        </row>
        <row r="496">
          <cell r="C496" t="str">
            <v>IDECOM LTDA.</v>
          </cell>
        </row>
        <row r="497">
          <cell r="C497" t="str">
            <v>ILOP S.A.</v>
          </cell>
        </row>
        <row r="498">
          <cell r="C498" t="str">
            <v>IMCOMSE LIMITADA</v>
          </cell>
        </row>
        <row r="499">
          <cell r="C499" t="str">
            <v>IMPERIAL S.A.</v>
          </cell>
        </row>
        <row r="500">
          <cell r="C500" t="str">
            <v>IMPORTADORA VIGNOLA S.A.I.C.</v>
          </cell>
        </row>
        <row r="501">
          <cell r="C501" t="str">
            <v>IMPORTADORA Y DISTRIBUIDORA RODAR LTDA.</v>
          </cell>
        </row>
        <row r="502">
          <cell r="C502" t="str">
            <v>IMPORTADORA Y EXPORTADORA COMERCIAL NORTE SUR  LTDA</v>
          </cell>
        </row>
        <row r="503">
          <cell r="C503" t="str">
            <v>IMPORTADORA, EXPORTADORA "SOUTH SHAI LIMITADA"</v>
          </cell>
        </row>
        <row r="504">
          <cell r="C504" t="str">
            <v>IMPRESORA MILLANTU</v>
          </cell>
        </row>
        <row r="505">
          <cell r="C505" t="str">
            <v>IMPRESOS MILLANTU LTDA.</v>
          </cell>
        </row>
        <row r="506">
          <cell r="C506" t="str">
            <v>IMPRESOS SIGLO VEINTUNO LTDA.</v>
          </cell>
        </row>
        <row r="507">
          <cell r="C507" t="str">
            <v>IMPRESOS VALVERDE S.A.</v>
          </cell>
        </row>
        <row r="508">
          <cell r="C508" t="str">
            <v>IMSA CHILE S.A.</v>
          </cell>
        </row>
        <row r="509">
          <cell r="C509" t="str">
            <v>INDAMA LTDA</v>
          </cell>
        </row>
        <row r="510">
          <cell r="C510" t="str">
            <v>INDURA S.A. INDUSTRIA Y COMERCIO</v>
          </cell>
        </row>
        <row r="511">
          <cell r="C511" t="str">
            <v>INDUSTRIA DE BALDOSAS Y REVESTIMIENTOS TUCAPEL LTDA.</v>
          </cell>
        </row>
        <row r="512">
          <cell r="C512" t="str">
            <v>INDUSTRIA KELLER LTDA</v>
          </cell>
        </row>
        <row r="513">
          <cell r="C513" t="str">
            <v>INDUSTRIA RECUPERADORA DE NEUMATICOS S.A.C.E.L.</v>
          </cell>
        </row>
        <row r="514">
          <cell r="C514" t="str">
            <v>INDUSTRIAL Y COMERCIAL EUROTEC LTDA.</v>
          </cell>
        </row>
        <row r="515">
          <cell r="C515" t="str">
            <v>INDUSTRIAS EGSA S.A.</v>
          </cell>
        </row>
        <row r="516">
          <cell r="C516" t="str">
            <v>INDUSTRIAS TROMIX CHILE LIMITADA</v>
          </cell>
        </row>
        <row r="517">
          <cell r="C517" t="str">
            <v>INES DEL CARMEN CISTERNA FERNANDEZ</v>
          </cell>
        </row>
        <row r="518">
          <cell r="C518" t="str">
            <v>ING . Y CONSTRUCCION  RUCAN S.A.</v>
          </cell>
        </row>
        <row r="519">
          <cell r="C519" t="str">
            <v>ING. Y  CONTRUCCION  LTDA</v>
          </cell>
        </row>
        <row r="520">
          <cell r="C520" t="str">
            <v>INGECONCEP LTDA</v>
          </cell>
        </row>
        <row r="521">
          <cell r="C521" t="str">
            <v>INGEMAC  LTDA.</v>
          </cell>
        </row>
        <row r="522">
          <cell r="C522" t="str">
            <v>INGEMAC LTDA</v>
          </cell>
        </row>
        <row r="523">
          <cell r="C523" t="str">
            <v>INGENIERIA ELECTRICA ENGELEC LTDA</v>
          </cell>
        </row>
        <row r="524">
          <cell r="C524" t="str">
            <v>INGENIERIA Y ASESORIA LIEM LTDA</v>
          </cell>
        </row>
        <row r="525">
          <cell r="C525" t="str">
            <v>INGENIERIA Y CONSTRUCCIÓN VALMAR LTDA.</v>
          </cell>
        </row>
        <row r="526">
          <cell r="C526" t="str">
            <v>INGENIERIA Y SERVICIOS</v>
          </cell>
        </row>
        <row r="527">
          <cell r="C527" t="str">
            <v>INGENIERÍA Y SERVICIOS FELSEN LTDA.</v>
          </cell>
        </row>
        <row r="528">
          <cell r="C528" t="str">
            <v>INGENIERIA Y SERVICIOS PAICAVI LIMITADA</v>
          </cell>
        </row>
        <row r="529">
          <cell r="C529" t="str">
            <v>INGENIERO Y CONSTRUCCION E. ARANCIBIA LTDA.</v>
          </cell>
        </row>
        <row r="530">
          <cell r="C530" t="str">
            <v>INGOMAR S.A.</v>
          </cell>
        </row>
        <row r="531">
          <cell r="C531" t="str">
            <v>INGRID DEL CARMEN NAHUELPEN HERNANDEZ</v>
          </cell>
        </row>
        <row r="532">
          <cell r="C532" t="str">
            <v>INGRID YOHANA CAMPOS AGUILAR</v>
          </cell>
        </row>
        <row r="533">
          <cell r="C533" t="str">
            <v>INMOBILIARIA BERANGA LIMITADA</v>
          </cell>
        </row>
        <row r="534">
          <cell r="C534" t="str">
            <v>INMOBILIARIA LARA HERMANOS LTDA</v>
          </cell>
        </row>
        <row r="535">
          <cell r="C535" t="str">
            <v>INMOBILIARIA SAN PEDRO DEL VALLE</v>
          </cell>
        </row>
        <row r="536">
          <cell r="C536" t="str">
            <v>INSESA S.A.</v>
          </cell>
        </row>
        <row r="537">
          <cell r="C537" t="str">
            <v>INVERSIONES AYA S.A.</v>
          </cell>
        </row>
        <row r="538">
          <cell r="C538" t="str">
            <v>INVERSIONES OLMUE S.A.</v>
          </cell>
        </row>
        <row r="539">
          <cell r="C539" t="str">
            <v>INVERSIONES TEINCO LIMITADA</v>
          </cell>
        </row>
        <row r="540">
          <cell r="C540" t="str">
            <v>INVERSIONES Y SERVICIOS SAGITARIO S.A</v>
          </cell>
        </row>
        <row r="541">
          <cell r="C541" t="str">
            <v>IRIS MARGARITA ARRIAGADA SOTO</v>
          </cell>
        </row>
        <row r="542">
          <cell r="C542" t="str">
            <v>IRMA YAÑEZ</v>
          </cell>
        </row>
        <row r="543">
          <cell r="C543" t="str">
            <v>ISABEL ANDREA DURAN ERICES</v>
          </cell>
        </row>
        <row r="544">
          <cell r="C544" t="str">
            <v>ISABEL DE LAS MERCEDES ASTORGA HERNANDEZ</v>
          </cell>
        </row>
        <row r="545">
          <cell r="C545" t="str">
            <v>ISABEL DEL CARMEN FAUNDEZ MULLER</v>
          </cell>
        </row>
        <row r="546">
          <cell r="C546" t="str">
            <v>ISABEL DEL CARMEN ZARATE CAMPOS</v>
          </cell>
        </row>
        <row r="547">
          <cell r="C547" t="str">
            <v>ISABEL JARA MUÑOZ</v>
          </cell>
        </row>
        <row r="548">
          <cell r="C548" t="str">
            <v>ISAI DEL PINO ALARCON</v>
          </cell>
        </row>
        <row r="549">
          <cell r="C549" t="str">
            <v>ISMAEL INOSTROSA SALAZAR</v>
          </cell>
        </row>
        <row r="550">
          <cell r="C550" t="str">
            <v>ITALO RUIZ LOYZAGA NEGROTTI</v>
          </cell>
        </row>
        <row r="551">
          <cell r="C551" t="str">
            <v>IVAN MAURICIO MATURANA SANHUEZA</v>
          </cell>
        </row>
        <row r="552">
          <cell r="C552" t="str">
            <v>IVAN PATRICIO MENA MUÑOZ</v>
          </cell>
        </row>
        <row r="553">
          <cell r="C553" t="str">
            <v>JACQUELINE  STEEL  BURROWS</v>
          </cell>
        </row>
        <row r="554">
          <cell r="C554" t="str">
            <v>JAIME ALARCON PARADA</v>
          </cell>
        </row>
        <row r="555">
          <cell r="C555" t="str">
            <v>JAIME CELUME Y COMPANIA LIMITADA</v>
          </cell>
        </row>
        <row r="556">
          <cell r="C556" t="str">
            <v>JAIME CERDA CANALES</v>
          </cell>
        </row>
        <row r="557">
          <cell r="C557" t="str">
            <v>JAIME MONTECINOS RIVAS</v>
          </cell>
        </row>
        <row r="558">
          <cell r="C558" t="str">
            <v>JASON  MELLA  MONCADA</v>
          </cell>
        </row>
        <row r="559">
          <cell r="C559" t="str">
            <v>JAVIER  EDIPO  PEÑA  SAAVEDRA</v>
          </cell>
        </row>
        <row r="560">
          <cell r="C560" t="str">
            <v>JAVIER A. FLORES TORRES</v>
          </cell>
        </row>
        <row r="561">
          <cell r="C561" t="str">
            <v>JAVIER ALVAREZ CASTRO</v>
          </cell>
        </row>
        <row r="562">
          <cell r="C562" t="str">
            <v>JAVIER ENRIQUE MATURANA BENAVENTE</v>
          </cell>
        </row>
        <row r="563">
          <cell r="C563" t="str">
            <v>JBC. LTDA</v>
          </cell>
        </row>
        <row r="564">
          <cell r="C564" t="str">
            <v>JEL-WEN CHILE S.A.</v>
          </cell>
        </row>
        <row r="565">
          <cell r="C565" t="str">
            <v>JERMAN GODOY LABRIN</v>
          </cell>
        </row>
        <row r="566">
          <cell r="C566" t="str">
            <v>JOHN ALFONSO MENDEZ ESCANILLA</v>
          </cell>
        </row>
        <row r="567">
          <cell r="C567" t="str">
            <v>JOHN PEÑA SANTANDER</v>
          </cell>
        </row>
        <row r="568">
          <cell r="C568" t="str">
            <v>JORGE  CORTES  MUÑOZ</v>
          </cell>
        </row>
        <row r="569">
          <cell r="C569" t="str">
            <v>JORGE ALEJANDRO GIL VASQUEZ</v>
          </cell>
        </row>
        <row r="570">
          <cell r="C570" t="str">
            <v>JORGE BARRA LOPEZ</v>
          </cell>
        </row>
        <row r="571">
          <cell r="C571" t="str">
            <v>JORGE BECERRA OROZCO</v>
          </cell>
        </row>
        <row r="572">
          <cell r="C572" t="str">
            <v>JORGE EDUARDO GUZMAN GUZMAN</v>
          </cell>
        </row>
        <row r="573">
          <cell r="C573" t="str">
            <v>JORGE ENRIQUE CARRASCO OLIVA</v>
          </cell>
        </row>
        <row r="574">
          <cell r="C574" t="str">
            <v>JORGE GIL Y COMPAÑIA LIMITADO</v>
          </cell>
        </row>
        <row r="575">
          <cell r="C575" t="str">
            <v>JORGE H. CARRASCO VESTER</v>
          </cell>
        </row>
        <row r="576">
          <cell r="C576" t="str">
            <v>JORGE ISAIAS NOVA PINTO</v>
          </cell>
        </row>
        <row r="577">
          <cell r="C577" t="str">
            <v>JORGE LARA RIFFO</v>
          </cell>
        </row>
        <row r="578">
          <cell r="C578" t="str">
            <v>JORGE LUIS RAACH SANDOVAL</v>
          </cell>
        </row>
        <row r="579">
          <cell r="C579" t="str">
            <v>JORGE MIRANDA ALLEN</v>
          </cell>
        </row>
        <row r="580">
          <cell r="C580" t="str">
            <v>JORGE OSVALDO ABURTO VERA</v>
          </cell>
        </row>
        <row r="581">
          <cell r="C581" t="str">
            <v>JORGE RODRIGO CONCHA SOTO</v>
          </cell>
        </row>
        <row r="582">
          <cell r="C582" t="str">
            <v>JORGE RODRIGUEZ NORAMBUENA</v>
          </cell>
        </row>
        <row r="583">
          <cell r="C583" t="str">
            <v>JORGE URBINA GUTIERREZ</v>
          </cell>
        </row>
        <row r="584">
          <cell r="C584" t="str">
            <v>JOSE ALBERTO GUTIERREZ ROMAN Y CIA LTDA.</v>
          </cell>
        </row>
        <row r="585">
          <cell r="C585" t="str">
            <v>JOSE ALVAREZ ALVAREZ</v>
          </cell>
        </row>
        <row r="586">
          <cell r="C586" t="str">
            <v>JOSE ALVARO FIGUEROA  BRAVO</v>
          </cell>
        </row>
        <row r="587">
          <cell r="C587" t="str">
            <v>JOSE ANTONIO LENIZ GARCIA</v>
          </cell>
        </row>
        <row r="588">
          <cell r="C588" t="str">
            <v>JOSE ANTONIO SANCHEZ ZUÑIGA</v>
          </cell>
        </row>
        <row r="589">
          <cell r="C589" t="str">
            <v>JOSE ASENJO MEDINA</v>
          </cell>
        </row>
        <row r="590">
          <cell r="C590" t="str">
            <v>JOSE BENEDICTO ARANEDA FLORES</v>
          </cell>
        </row>
        <row r="591">
          <cell r="C591" t="str">
            <v>JOSÉ BENJAMÍN RAMIREZ VASQUEZ</v>
          </cell>
        </row>
        <row r="592">
          <cell r="C592" t="str">
            <v>JOSE CHRISTIAN  ZAGAL SILVA</v>
          </cell>
        </row>
        <row r="593">
          <cell r="C593" t="str">
            <v>JOSE DOMINGO  MUÑOZ  CARRILLO</v>
          </cell>
        </row>
        <row r="594">
          <cell r="C594" t="str">
            <v>JOSE FERMIN FIGUEROA PRADENAS</v>
          </cell>
        </row>
        <row r="595">
          <cell r="C595" t="str">
            <v>JOSE FRANSISCO  CASTAÑON SANHUEZA</v>
          </cell>
        </row>
        <row r="596">
          <cell r="C596" t="str">
            <v>JOSE GUTIERREZ Y CIA. LTDA.</v>
          </cell>
        </row>
        <row r="597">
          <cell r="C597" t="str">
            <v>JOSÉ HERRERA CAMPOS</v>
          </cell>
        </row>
        <row r="598">
          <cell r="C598" t="str">
            <v>JOSE HERRERA SEPULVEDA</v>
          </cell>
        </row>
        <row r="599">
          <cell r="C599" t="str">
            <v>JOSE INOSTROZA SOTO</v>
          </cell>
        </row>
        <row r="600">
          <cell r="C600" t="str">
            <v>JOSE LAMANA ROJAS</v>
          </cell>
        </row>
        <row r="601">
          <cell r="C601" t="str">
            <v>JOSE LUIS BRAVO PENDOLA</v>
          </cell>
        </row>
        <row r="602">
          <cell r="C602" t="str">
            <v>JOSE MANUEL CERNA PINEDA</v>
          </cell>
        </row>
        <row r="603">
          <cell r="C603" t="str">
            <v>JOSE MODESTO SAAVEDRA CUEVAS</v>
          </cell>
        </row>
        <row r="604">
          <cell r="C604" t="str">
            <v>JOSE NEIRA  GARCIA</v>
          </cell>
        </row>
        <row r="605">
          <cell r="C605" t="str">
            <v>JOSE OCHOA SANHUEZA</v>
          </cell>
        </row>
        <row r="606">
          <cell r="C606" t="str">
            <v>JOSE RAMON HERRERA CORDOVA</v>
          </cell>
        </row>
        <row r="607">
          <cell r="C607" t="str">
            <v>JOSE RIQUELME BUSTOS</v>
          </cell>
        </row>
        <row r="608">
          <cell r="C608" t="str">
            <v>JOSE RIVERA ARRIAGADA</v>
          </cell>
        </row>
        <row r="609">
          <cell r="C609" t="str">
            <v>JOSE S. CANALES FLORES</v>
          </cell>
        </row>
        <row r="610">
          <cell r="C610" t="str">
            <v>JOSE SANHUEZA NEIRA</v>
          </cell>
        </row>
        <row r="611">
          <cell r="C611" t="str">
            <v>JOSE TOLEDO BARROS</v>
          </cell>
        </row>
        <row r="612">
          <cell r="C612" t="str">
            <v>JOSE VALLE MORA</v>
          </cell>
        </row>
        <row r="613">
          <cell r="C613" t="str">
            <v>JOSE VARELA VALENZUELA</v>
          </cell>
        </row>
        <row r="614">
          <cell r="C614" t="str">
            <v>JOSE VICTORINO ROSALES MORENO</v>
          </cell>
        </row>
        <row r="615">
          <cell r="C615" t="str">
            <v>JOVINO OÑATE FLORES</v>
          </cell>
        </row>
        <row r="616">
          <cell r="C616" t="str">
            <v>JUAN  AYALA  Y  CIA.  LTDA</v>
          </cell>
        </row>
        <row r="617">
          <cell r="C617" t="str">
            <v>JUAN ADOLFO ESPINOZA GONZALEZ</v>
          </cell>
        </row>
        <row r="618">
          <cell r="C618" t="str">
            <v>JUAN CARCAMO MONJE</v>
          </cell>
        </row>
        <row r="619">
          <cell r="C619" t="str">
            <v>JUAN CARLOS ABURTO ABURTO</v>
          </cell>
        </row>
        <row r="620">
          <cell r="C620" t="str">
            <v>JUAN CARLOS ALARCON LOYOLA</v>
          </cell>
        </row>
        <row r="621">
          <cell r="C621" t="str">
            <v>JUAN CARLOS BRAÑAS REYES</v>
          </cell>
        </row>
        <row r="622">
          <cell r="C622" t="str">
            <v>JUAN CARLOS OPORTUS MELLADO</v>
          </cell>
        </row>
        <row r="623">
          <cell r="C623" t="str">
            <v>JUAN CARLOS PUENTES</v>
          </cell>
        </row>
        <row r="624">
          <cell r="C624" t="str">
            <v>JUAN CARLOS VALLEJOS MAUREIRA</v>
          </cell>
        </row>
        <row r="625">
          <cell r="C625" t="str">
            <v>JUAN CARRERA CAMAÑO</v>
          </cell>
        </row>
        <row r="626">
          <cell r="C626" t="str">
            <v>JUAN CHAVEZ REBOLLEDO</v>
          </cell>
        </row>
        <row r="627">
          <cell r="C627" t="str">
            <v>JUAN D. TORRES URRA</v>
          </cell>
        </row>
        <row r="628">
          <cell r="C628" t="str">
            <v>JUAN DOMINGO ORELLANA CANCINO</v>
          </cell>
        </row>
        <row r="629">
          <cell r="C629" t="str">
            <v>JUAN ENOC LEIVA SANHUEZA</v>
          </cell>
        </row>
        <row r="630">
          <cell r="C630" t="str">
            <v>JUAN GARCIA MONTECINOS</v>
          </cell>
        </row>
        <row r="631">
          <cell r="C631" t="str">
            <v>JUAN HERNAN CASTRO CARCAMO</v>
          </cell>
        </row>
        <row r="632">
          <cell r="C632" t="str">
            <v>JUAN NEIRA VALDEBENITO</v>
          </cell>
        </row>
        <row r="633">
          <cell r="C633" t="str">
            <v>JUAN PARADA SILVA</v>
          </cell>
        </row>
        <row r="634">
          <cell r="C634" t="str">
            <v>JUAN ROMERO Y CIA. LTDA.</v>
          </cell>
        </row>
        <row r="635">
          <cell r="C635" t="str">
            <v>JUAN SALGADO E HIJO LTDA.</v>
          </cell>
        </row>
        <row r="636">
          <cell r="C636" t="str">
            <v>JUAN SANTIAGO ESPINOZA BANCALARI</v>
          </cell>
        </row>
        <row r="637">
          <cell r="C637" t="str">
            <v>JUAN VERGARA TOLEDO</v>
          </cell>
        </row>
        <row r="638">
          <cell r="C638" t="str">
            <v>JUANA  PAULINA  SOTO  ACEVEDO</v>
          </cell>
        </row>
        <row r="639">
          <cell r="C639" t="str">
            <v>JUANA DE DIOS GONZÁLEZ GONZÁLEZ</v>
          </cell>
        </row>
        <row r="640">
          <cell r="C640" t="str">
            <v>JUDITH ANGELICA RIOS GARCES</v>
          </cell>
        </row>
        <row r="641">
          <cell r="C641" t="str">
            <v>JULIO A. VEGA SANCHEZ</v>
          </cell>
        </row>
        <row r="642">
          <cell r="C642" t="str">
            <v>JULIO ALCADIO PALMA SALVO</v>
          </cell>
        </row>
        <row r="643">
          <cell r="C643" t="str">
            <v>JULIO ARAUJO SILVA</v>
          </cell>
        </row>
        <row r="644">
          <cell r="C644" t="str">
            <v>JULIO CANCINO SOTO</v>
          </cell>
        </row>
        <row r="645">
          <cell r="C645" t="str">
            <v>JULIO CESAR ZAPATA MARTINEZ</v>
          </cell>
        </row>
        <row r="646">
          <cell r="C646" t="str">
            <v>JULIO TORRES ALARCON</v>
          </cell>
        </row>
        <row r="647">
          <cell r="C647" t="str">
            <v>KITCHEN CENTER S.A.</v>
          </cell>
        </row>
        <row r="648">
          <cell r="C648" t="str">
            <v>KOMATSU CHILE S.A.</v>
          </cell>
        </row>
        <row r="649">
          <cell r="C649" t="str">
            <v>KUPFER HERMANOS S.A.</v>
          </cell>
        </row>
        <row r="650">
          <cell r="C650" t="str">
            <v>LA CASA DEL FILTRO</v>
          </cell>
        </row>
        <row r="651">
          <cell r="C651" t="str">
            <v>LADISLAO  MARTINEZ  ARANEDA</v>
          </cell>
        </row>
        <row r="652">
          <cell r="C652" t="str">
            <v>LAYHER DEL PACÍFICO S.A.</v>
          </cell>
        </row>
        <row r="653">
          <cell r="C653" t="str">
            <v>LEONARDO  GARCIA  RECABARREN</v>
          </cell>
        </row>
        <row r="654">
          <cell r="C654" t="str">
            <v>LEONARDO ALFONSO  VALENZUELA  CASTILLO</v>
          </cell>
        </row>
        <row r="655">
          <cell r="C655" t="str">
            <v>LEONARDO MAURICIO BADILLA SANHUEZA</v>
          </cell>
        </row>
        <row r="656">
          <cell r="C656" t="str">
            <v>LEONCIO   DIAZ   JARA</v>
          </cell>
        </row>
        <row r="657">
          <cell r="C657" t="str">
            <v>LEONEL ELIAS DIAZ MONTECINO</v>
          </cell>
        </row>
        <row r="658">
          <cell r="C658" t="str">
            <v>LEONEL SANCHEZ FAUNDEZ</v>
          </cell>
        </row>
        <row r="659">
          <cell r="C659" t="str">
            <v>LETICIA   GONZALEZ   GUZMAN</v>
          </cell>
        </row>
        <row r="660">
          <cell r="C660" t="str">
            <v>LIBRERÍA GIORGIO S.A.</v>
          </cell>
        </row>
        <row r="661">
          <cell r="C661" t="str">
            <v>LILIA LUCIA NAVARRETE SALINAS</v>
          </cell>
        </row>
        <row r="662">
          <cell r="C662" t="str">
            <v>LINA HARDTMANN CHANDIA</v>
          </cell>
        </row>
        <row r="663">
          <cell r="C663" t="str">
            <v>LINA R. HARDTMANN CHANDIA</v>
          </cell>
        </row>
        <row r="664">
          <cell r="C664" t="str">
            <v>LIPIGAS</v>
          </cell>
        </row>
        <row r="665">
          <cell r="C665" t="str">
            <v>LIT CARGO S.A.</v>
          </cell>
        </row>
        <row r="666">
          <cell r="C666" t="str">
            <v>LORENA ELISABET PÉREZ LEÓN</v>
          </cell>
        </row>
        <row r="667">
          <cell r="C667" t="str">
            <v>LORENZO ENRIQUE OLIVARES MATAMALA</v>
          </cell>
        </row>
        <row r="668">
          <cell r="C668" t="str">
            <v>LORENZO VASQUEZ MELO</v>
          </cell>
        </row>
        <row r="669">
          <cell r="C669" t="str">
            <v>LOUISIANA-PACIFIC S.A.</v>
          </cell>
        </row>
        <row r="670">
          <cell r="C670" t="str">
            <v>LUCIANO E. BOHME QUEZADA</v>
          </cell>
        </row>
        <row r="671">
          <cell r="C671" t="str">
            <v>LUCIANO E. SEGUNDO ARANEDA</v>
          </cell>
        </row>
        <row r="672">
          <cell r="C672" t="str">
            <v>LUIS   ALBERTO  AREVALO  SANTIBAÑEZ</v>
          </cell>
        </row>
        <row r="673">
          <cell r="C673" t="str">
            <v>LUIS  ROJAS  SOLAR</v>
          </cell>
        </row>
        <row r="674">
          <cell r="C674" t="str">
            <v>LUIS ALFONSO BURGOS ZAÑARTU</v>
          </cell>
        </row>
        <row r="675">
          <cell r="C675" t="str">
            <v>LUIS ALFONSO RAMIREZ HEREDIA</v>
          </cell>
        </row>
        <row r="676">
          <cell r="C676" t="str">
            <v>LUIS ANTONIO  MELGAREJO MELO</v>
          </cell>
        </row>
        <row r="677">
          <cell r="C677" t="str">
            <v>LUIS ANTONIO BELLO LARENAS</v>
          </cell>
        </row>
        <row r="678">
          <cell r="C678" t="str">
            <v>LUIS ARMANDO ROCHA  CIFUENTES</v>
          </cell>
        </row>
        <row r="679">
          <cell r="C679" t="str">
            <v>LUIS AROCA REYES</v>
          </cell>
        </row>
        <row r="680">
          <cell r="C680" t="str">
            <v>LUIS CARCAMO MONJE</v>
          </cell>
        </row>
        <row r="681">
          <cell r="C681" t="str">
            <v>LUIS EDITO CUEVAS CUEVAS</v>
          </cell>
        </row>
        <row r="682">
          <cell r="C682" t="str">
            <v>LUIS EDUARDO RIQUELME CHACÓN</v>
          </cell>
        </row>
        <row r="683">
          <cell r="C683" t="str">
            <v>LUIS FERNANDEZ  CABAS</v>
          </cell>
        </row>
        <row r="684">
          <cell r="C684" t="str">
            <v>LUIS FIGUEROA  ORMEÑO</v>
          </cell>
        </row>
        <row r="685">
          <cell r="C685" t="str">
            <v>LUIS GABRIEL GONZALEZ BURGOS</v>
          </cell>
        </row>
        <row r="686">
          <cell r="C686" t="str">
            <v>LUIS PATRICIO HERRERA MONTOYA</v>
          </cell>
        </row>
        <row r="687">
          <cell r="C687" t="str">
            <v>LUIS RAMIREZ VEJAR CONSTRUCTORA E.I.R.L.</v>
          </cell>
        </row>
        <row r="688">
          <cell r="C688" t="str">
            <v>LUIS ROJAS ASCENCIO</v>
          </cell>
        </row>
        <row r="689">
          <cell r="C689" t="str">
            <v>LUIS SALCEDO AMIGO</v>
          </cell>
        </row>
        <row r="690">
          <cell r="C690" t="str">
            <v>LUIS SANHUESA NEIRA</v>
          </cell>
        </row>
        <row r="691">
          <cell r="C691" t="str">
            <v>LUIS VERA VILLEGAS</v>
          </cell>
        </row>
        <row r="692">
          <cell r="C692" t="str">
            <v>LUIS YAÑEZ BETANZO</v>
          </cell>
        </row>
        <row r="693">
          <cell r="C693" t="str">
            <v>LUIS ZABALA  REYES</v>
          </cell>
        </row>
        <row r="694">
          <cell r="C694" t="str">
            <v>LUISA CHOZAS MUÑOS</v>
          </cell>
        </row>
        <row r="695">
          <cell r="C695" t="str">
            <v>LUIZ GONZALEZ ZAVALA</v>
          </cell>
        </row>
        <row r="696">
          <cell r="C696" t="str">
            <v>M&amp;M INGENIERIA, CONSTRUCION Y CIA. LTDA.</v>
          </cell>
        </row>
        <row r="697">
          <cell r="C697" t="str">
            <v>MADERAS AÑIHUE LTDA.</v>
          </cell>
        </row>
        <row r="698">
          <cell r="C698" t="str">
            <v>MADERAS EL CONQUISTADOR LIMITADA</v>
          </cell>
        </row>
        <row r="699">
          <cell r="C699" t="str">
            <v>MADERAS FULGERI LTDA.</v>
          </cell>
        </row>
        <row r="700">
          <cell r="C700" t="str">
            <v>MADERAS IMPERIAL CONCEPCION LIMITADA</v>
          </cell>
        </row>
        <row r="701">
          <cell r="C701" t="str">
            <v>MADERAS IMPERIAL LTDA.</v>
          </cell>
        </row>
        <row r="702">
          <cell r="C702" t="str">
            <v>MAESTRANZA E INGENIERIA GARDA LTDA.</v>
          </cell>
        </row>
        <row r="703">
          <cell r="C703" t="str">
            <v>MAESTRANZA Y TRASPORTES ESPINOZA Y COMPAÑÍA LIMITADA</v>
          </cell>
        </row>
        <row r="704">
          <cell r="C704" t="str">
            <v>MAEZTRANZA AMSU LIMITADA</v>
          </cell>
        </row>
        <row r="705">
          <cell r="C705" t="str">
            <v>MAGALY DEL CARMEN REBOLLEDO SOBARZO</v>
          </cell>
        </row>
        <row r="706">
          <cell r="C706" t="str">
            <v>MANANTIAL S.A.</v>
          </cell>
        </row>
        <row r="707">
          <cell r="C707" t="str">
            <v>MANUEL ABURTO ZEPEDA</v>
          </cell>
        </row>
        <row r="708">
          <cell r="C708" t="str">
            <v>MANUEL ANDRES FERNANDEZ OPORTO</v>
          </cell>
        </row>
        <row r="709">
          <cell r="C709" t="str">
            <v>MANUEL CORREA BUSTAMANTE</v>
          </cell>
        </row>
        <row r="710">
          <cell r="C710" t="str">
            <v>MANUEL ENRÍQUE FENÁNDEZ</v>
          </cell>
        </row>
        <row r="711">
          <cell r="C711" t="str">
            <v>MANUEL GUSTAVO QUINTEROS JARA</v>
          </cell>
        </row>
        <row r="712">
          <cell r="C712" t="str">
            <v>MANUEL INOSTROZA GOMEZ</v>
          </cell>
        </row>
        <row r="713">
          <cell r="C713" t="str">
            <v>MANUEL MOLINA RIVERA</v>
          </cell>
        </row>
        <row r="714">
          <cell r="C714" t="str">
            <v>MANUEL PEÑAILILLO VASQUEZ</v>
          </cell>
        </row>
        <row r="715">
          <cell r="C715" t="str">
            <v>MANUEL PEREZ TORRES</v>
          </cell>
        </row>
        <row r="716">
          <cell r="C716" t="str">
            <v>MANUEL RODRIGUEZ PEÑA</v>
          </cell>
        </row>
        <row r="717">
          <cell r="C717" t="str">
            <v>MANUEL SOTO GUERRA</v>
          </cell>
        </row>
        <row r="718">
          <cell r="C718" t="str">
            <v>MANUFACTURAS WINTER LTDA.</v>
          </cell>
        </row>
        <row r="719">
          <cell r="C719" t="str">
            <v>MAQUINARIAS FLORIO RIOSECO HERMANOS LTDA.</v>
          </cell>
        </row>
        <row r="720">
          <cell r="C720" t="str">
            <v>MAQUINARIAS LIQUIMAQ LIMITADA</v>
          </cell>
        </row>
        <row r="721">
          <cell r="C721" t="str">
            <v>MAQUINARIAS SAN PEDRO LTDA.</v>
          </cell>
        </row>
        <row r="722">
          <cell r="C722" t="str">
            <v>MAQUINARIAS SOLAR Y COMPAÑÍA LIMITADA</v>
          </cell>
        </row>
        <row r="723">
          <cell r="C723" t="str">
            <v>MARCELA ANDREA MENDOZA MERINO</v>
          </cell>
        </row>
        <row r="724">
          <cell r="C724" t="str">
            <v>MARCELA PATRICIA HENRIQUEZ LEIVA</v>
          </cell>
        </row>
        <row r="725">
          <cell r="C725" t="str">
            <v>MARCELA SEPULVEDA PEDREROS</v>
          </cell>
        </row>
        <row r="726">
          <cell r="C726" t="str">
            <v>MARCELO ALEJANDRO VARGAS CALCUMIL</v>
          </cell>
        </row>
        <row r="727">
          <cell r="C727" t="str">
            <v>MARCELO FUENTES MENDEZ</v>
          </cell>
        </row>
        <row r="728">
          <cell r="C728" t="str">
            <v>MARCELO PATRICIO VALENZUELA HENRIQUEZ</v>
          </cell>
        </row>
        <row r="729">
          <cell r="C729" t="str">
            <v>MARCELO SIEBERT</v>
          </cell>
        </row>
        <row r="730">
          <cell r="C730" t="str">
            <v>MARCIAL RUBILAR CALFUQUIR</v>
          </cell>
        </row>
        <row r="731">
          <cell r="C731" t="str">
            <v>MARCO SALGADO TAPIA</v>
          </cell>
        </row>
        <row r="732">
          <cell r="C732" t="str">
            <v>MARCO VALENZUELA RUBIO</v>
          </cell>
        </row>
        <row r="733">
          <cell r="C733" t="str">
            <v>MARCOS  CARRASCO  MUÑOZ</v>
          </cell>
        </row>
        <row r="734">
          <cell r="C734" t="str">
            <v>MARCOS ACUÑA  DIAZ</v>
          </cell>
        </row>
        <row r="735">
          <cell r="C735" t="str">
            <v>MARCOS ANDRES GARCES AGUAYO</v>
          </cell>
        </row>
        <row r="736">
          <cell r="C736" t="str">
            <v>MARGARITA LIZAMA ZUÑIGA</v>
          </cell>
        </row>
        <row r="737">
          <cell r="C737" t="str">
            <v>MARGARITA SANCHEZ SALAS</v>
          </cell>
        </row>
        <row r="738">
          <cell r="C738" t="str">
            <v>MARIA  IRENE  LOBOS  ROJAS</v>
          </cell>
        </row>
        <row r="739">
          <cell r="C739" t="str">
            <v>MARIA  QUIÑONEZ  MUÑOZ</v>
          </cell>
        </row>
        <row r="740">
          <cell r="C740" t="str">
            <v>MARIA ANGELICA TOLEDO LUENGO</v>
          </cell>
        </row>
        <row r="741">
          <cell r="C741" t="str">
            <v>MARIA BARRIENTOS ALBORNOZ</v>
          </cell>
        </row>
        <row r="742">
          <cell r="C742" t="str">
            <v>MARIA DINA TORRES MUNDACA</v>
          </cell>
        </row>
        <row r="743">
          <cell r="C743" t="str">
            <v>MARIA ELENA MONSALVES CORTES</v>
          </cell>
        </row>
        <row r="744">
          <cell r="C744" t="str">
            <v>MARIA EUFRONISA OLIVARES GONZALEZ</v>
          </cell>
        </row>
        <row r="745">
          <cell r="C745" t="str">
            <v>MARIA GRACIELA DÍAZ TORREALBA</v>
          </cell>
        </row>
        <row r="746">
          <cell r="C746" t="str">
            <v>MARIA ISABEL RIQUELME CUEVAS</v>
          </cell>
        </row>
        <row r="747">
          <cell r="C747" t="str">
            <v>MARIA LEON RAMIREZ</v>
          </cell>
        </row>
        <row r="748">
          <cell r="C748" t="str">
            <v>MARIA LORENA SAEZ SEGUEL</v>
          </cell>
        </row>
        <row r="749">
          <cell r="C749" t="str">
            <v>MARIA OLGA BUSTOS ALLIENDES</v>
          </cell>
        </row>
        <row r="750">
          <cell r="C750" t="str">
            <v>MARIA TRINIDAD SEPULVEDA SEPULVEDA</v>
          </cell>
        </row>
        <row r="751">
          <cell r="C751" t="str">
            <v>MARINA  ELIANA   LOPEZ  SILVA</v>
          </cell>
        </row>
        <row r="752">
          <cell r="C752" t="str">
            <v>MARINA VIVIANA ARAVENA VAZQUEZ</v>
          </cell>
        </row>
        <row r="753">
          <cell r="C753" t="str">
            <v>MARIO ADOLFO ZUNIGA MUNOZ</v>
          </cell>
        </row>
        <row r="754">
          <cell r="C754" t="str">
            <v>MARIO ADOLFO ZUÑIGA MUÑOZ</v>
          </cell>
        </row>
        <row r="755">
          <cell r="C755" t="str">
            <v>MARIO CANALES BROWN</v>
          </cell>
        </row>
        <row r="756">
          <cell r="C756" t="str">
            <v>MARIO ESPINOZA LORENT</v>
          </cell>
        </row>
        <row r="757">
          <cell r="C757" t="str">
            <v>MARIO MUÑOZ GARCES</v>
          </cell>
        </row>
        <row r="758">
          <cell r="C758" t="str">
            <v>MARIO ORLANDO PIÑA SEPULVEDA</v>
          </cell>
        </row>
        <row r="759">
          <cell r="C759" t="str">
            <v>MARIO SANHUEZA STUARDO</v>
          </cell>
        </row>
        <row r="760">
          <cell r="C760" t="str">
            <v>MARIO VISCARRA  GAETE</v>
          </cell>
        </row>
        <row r="761">
          <cell r="C761" t="str">
            <v>MARIO YUBINI ARAYA</v>
          </cell>
        </row>
        <row r="762">
          <cell r="C762" t="str">
            <v>MARKETRONICS CHILE S.A.</v>
          </cell>
        </row>
        <row r="763">
          <cell r="C763" t="str">
            <v>MARTIN ENRIQUE REYES SEPULVEDA</v>
          </cell>
        </row>
        <row r="764">
          <cell r="C764" t="str">
            <v>MASMADERA LTDA.</v>
          </cell>
        </row>
        <row r="765">
          <cell r="C765" t="str">
            <v>MATERIALES  Y  SERVICIOS  LTDA</v>
          </cell>
        </row>
        <row r="766">
          <cell r="C766" t="str">
            <v>MAURICIO  ARACENA  RODRIGUEZ</v>
          </cell>
        </row>
        <row r="767">
          <cell r="C767" t="str">
            <v>MAURICIO DANIEL HERMOSILLA HENRIQUEZ</v>
          </cell>
        </row>
        <row r="768">
          <cell r="C768" t="str">
            <v>MAURICIO EDUARDO VALENCIA RAMIREZ</v>
          </cell>
        </row>
        <row r="769">
          <cell r="C769" t="str">
            <v>MAURICIO HOCHSCHILD INGENIERIA Y SERVICIO S.A</v>
          </cell>
        </row>
        <row r="770">
          <cell r="C770" t="str">
            <v>MAURICIO HOCHSCHILD S.A.I.C</v>
          </cell>
        </row>
        <row r="771">
          <cell r="C771" t="str">
            <v>MAURICIO LEZANO OLEA</v>
          </cell>
        </row>
        <row r="772">
          <cell r="C772" t="str">
            <v>MAX HUBER REPROTECNIA LTDA.</v>
          </cell>
        </row>
        <row r="773">
          <cell r="C773" t="str">
            <v>MAX HUBER REPROTECNICA S.A.</v>
          </cell>
        </row>
        <row r="774">
          <cell r="C774" t="str">
            <v>MAX-SERVICE SEGURIDAD INDUSTRIAL LIMITADA</v>
          </cell>
        </row>
        <row r="775">
          <cell r="C775" t="str">
            <v>MAX-SERVICE SEGURIDAD INDUSTRIAL S.A.</v>
          </cell>
        </row>
        <row r="776">
          <cell r="C776" t="str">
            <v>MECÁNICA INDUSTRIAL S.A.</v>
          </cell>
        </row>
        <row r="777">
          <cell r="C777" t="str">
            <v>MEGACENTRO SAN PEDRO S.A.</v>
          </cell>
        </row>
        <row r="778">
          <cell r="C778" t="str">
            <v>MERIDA JEANETTE YECHI GUTIERREZ</v>
          </cell>
        </row>
        <row r="779">
          <cell r="C779" t="str">
            <v>METALURGICA INDUSTRIAL LTDA.</v>
          </cell>
        </row>
        <row r="780">
          <cell r="C780" t="str">
            <v>MIGUEL A. DIAZ MENDEZ</v>
          </cell>
        </row>
        <row r="781">
          <cell r="C781" t="str">
            <v>MIGUEL A. DIAZ MENDEZ</v>
          </cell>
        </row>
        <row r="782">
          <cell r="C782" t="str">
            <v>MIGUEL ABURTO</v>
          </cell>
        </row>
        <row r="783">
          <cell r="C783" t="str">
            <v>MIGUEL ANGEL  LASTRA  PARRA</v>
          </cell>
        </row>
        <row r="784">
          <cell r="C784" t="str">
            <v>MIGUEL ANGEL DIAZ MENDEZ</v>
          </cell>
        </row>
        <row r="785">
          <cell r="C785" t="str">
            <v>MIGUEL ANGEL HENRIQUEZ MUÑOZ</v>
          </cell>
        </row>
        <row r="786">
          <cell r="C786" t="str">
            <v>MIGUEL BARRA TERAN</v>
          </cell>
        </row>
        <row r="787">
          <cell r="C787" t="str">
            <v>MIGUEL FERNANDO CASTRO AZOCAR</v>
          </cell>
        </row>
        <row r="788">
          <cell r="C788" t="str">
            <v>MIGUEL MELLA ASCENCIO</v>
          </cell>
        </row>
        <row r="789">
          <cell r="C789" t="str">
            <v>MIKE RUIZ FERREIRA</v>
          </cell>
        </row>
        <row r="790">
          <cell r="C790" t="str">
            <v>MILAN FABJANOVIC Y CIA. LTDA.</v>
          </cell>
        </row>
        <row r="791">
          <cell r="C791" t="str">
            <v>MINERVA ROMAN PINO</v>
          </cell>
        </row>
        <row r="792">
          <cell r="C792" t="str">
            <v>MIRSON JAIME AGUILA RUTE</v>
          </cell>
        </row>
        <row r="793">
          <cell r="C793" t="str">
            <v>MISAEL ANANÍAS FLORES LARA</v>
          </cell>
        </row>
        <row r="794">
          <cell r="C794" t="str">
            <v>MITCHEL PEREZ ARRAU</v>
          </cell>
        </row>
        <row r="795">
          <cell r="C795" t="str">
            <v>MOHAMED ARANCIBIA MONTENEGRO</v>
          </cell>
        </row>
        <row r="796">
          <cell r="C796" t="str">
            <v>MONICA GRACIELA PEREZ VARELA</v>
          </cell>
        </row>
        <row r="797">
          <cell r="C797" t="str">
            <v>MONTAJE INDUSTRIAL BOHME LIMITADA</v>
          </cell>
        </row>
        <row r="798">
          <cell r="C798" t="str">
            <v>MONTAJES ELECTRICOS FUALCO CHILE LTDA.</v>
          </cell>
        </row>
        <row r="799">
          <cell r="C799" t="str">
            <v>MOSAICO S.A.</v>
          </cell>
        </row>
        <row r="800">
          <cell r="C800" t="str">
            <v>MOTONAUTICA OFF ROAD S.A.</v>
          </cell>
        </row>
        <row r="801">
          <cell r="C801" t="str">
            <v>MOVIMAQ BIO-BIO S.A.</v>
          </cell>
        </row>
        <row r="802">
          <cell r="C802" t="str">
            <v>MOVIMAQ S.A.</v>
          </cell>
        </row>
        <row r="803">
          <cell r="C803" t="str">
            <v>MULTIACEROS S.A.</v>
          </cell>
        </row>
        <row r="804">
          <cell r="C804" t="str">
            <v>MULTIASEO S.A.</v>
          </cell>
        </row>
        <row r="805">
          <cell r="C805" t="str">
            <v>MULTICOMERCIAL CHILLÁN LTDA.</v>
          </cell>
        </row>
        <row r="806">
          <cell r="C806" t="str">
            <v>MUTUAL DE SEGURIDAD C. CH. C.</v>
          </cell>
        </row>
        <row r="807">
          <cell r="C807" t="str">
            <v>NALCO CHILE LTDA.</v>
          </cell>
        </row>
        <row r="808">
          <cell r="C808" t="str">
            <v>NANCY MORA SEPULVEDA</v>
          </cell>
        </row>
        <row r="809">
          <cell r="C809" t="str">
            <v>NANCY VEGA SUAZO</v>
          </cell>
        </row>
        <row r="810">
          <cell r="C810" t="str">
            <v>NATIONAL CONSULTING Y SOFTWARE S.A</v>
          </cell>
        </row>
        <row r="811">
          <cell r="C811" t="str">
            <v>NELSON EDMUNDO WILLIAMS MUÑOZ</v>
          </cell>
        </row>
        <row r="812">
          <cell r="C812" t="str">
            <v>NELSON MERINO VILCHES</v>
          </cell>
        </row>
        <row r="813">
          <cell r="C813" t="str">
            <v>NELSON QUILEÑAN D.</v>
          </cell>
        </row>
        <row r="814">
          <cell r="C814" t="str">
            <v>NELSON SANHUEZA ACUÑA</v>
          </cell>
        </row>
        <row r="815">
          <cell r="C815" t="str">
            <v>NERO  FUENTES Y  CIA. LTDA.</v>
          </cell>
        </row>
        <row r="816">
          <cell r="C816" t="str">
            <v>NERO FUENTES Y COMPAÑÍA LTDA.</v>
          </cell>
        </row>
        <row r="817">
          <cell r="C817" t="str">
            <v>NESTOR ALONSO ROJAS TEJEIRO</v>
          </cell>
        </row>
        <row r="818">
          <cell r="C818" t="str">
            <v>NIBALDO ALFREDO SCHONFFELDT DE CELIS</v>
          </cell>
        </row>
        <row r="819">
          <cell r="C819" t="str">
            <v>NIBALDO ANTONIO SEPULVEDA NAVARRETE</v>
          </cell>
        </row>
        <row r="820">
          <cell r="C820" t="str">
            <v>NICOLAS B. LLANEZA ORELLANA</v>
          </cell>
        </row>
        <row r="821">
          <cell r="C821" t="str">
            <v>NICOLAS GALLEGOS JORDAN</v>
          </cell>
        </row>
        <row r="822">
          <cell r="C822" t="str">
            <v>NORMA   SAEZ  SOLIS</v>
          </cell>
        </row>
        <row r="823">
          <cell r="C823" t="str">
            <v>NORMA  FUENTES  RUMINOT</v>
          </cell>
        </row>
        <row r="824">
          <cell r="C824" t="str">
            <v>OBRAS CIVILES BIO BIO LTDA</v>
          </cell>
        </row>
        <row r="825">
          <cell r="C825" t="str">
            <v>OBRAS CIVILES Y  CONSTRUCCIONES  LTDA</v>
          </cell>
        </row>
        <row r="826">
          <cell r="C826" t="str">
            <v>OBRAS Y MONTAJES VIAL S.A.</v>
          </cell>
        </row>
        <row r="827">
          <cell r="C827" t="str">
            <v>OCTAVIO PARRA OCHOA</v>
          </cell>
        </row>
        <row r="828">
          <cell r="C828" t="str">
            <v>OLGA  DEL CARMEN ALLENDES  HERNANDEZ</v>
          </cell>
        </row>
        <row r="829">
          <cell r="C829" t="str">
            <v>OLGA LUENGO RODRIGUEZ</v>
          </cell>
        </row>
        <row r="830">
          <cell r="C830" t="str">
            <v>OMAR ALEJANDRO CAMPOS CASTILLO</v>
          </cell>
        </row>
        <row r="831">
          <cell r="C831" t="str">
            <v>OMAR S. MASQUIARAN SANHUEZA</v>
          </cell>
        </row>
        <row r="832">
          <cell r="C832" t="str">
            <v>OPCIONES S.A.</v>
          </cell>
        </row>
        <row r="833">
          <cell r="C833" t="str">
            <v>ORIANA HERRERA NIÑO DE ZEPEDA</v>
          </cell>
        </row>
        <row r="834">
          <cell r="C834" t="str">
            <v>ORIVE Y COMPAÑÍA LTDA.</v>
          </cell>
        </row>
        <row r="835">
          <cell r="C835" t="str">
            <v>ORLANDO HERNANDEZ MONTAÑA</v>
          </cell>
        </row>
        <row r="836">
          <cell r="C836" t="str">
            <v>ORLANDO HIDALGO</v>
          </cell>
        </row>
        <row r="837">
          <cell r="C837" t="str">
            <v>ORTIZ  Y  ORTIZ  LTDA</v>
          </cell>
        </row>
        <row r="838">
          <cell r="C838" t="str">
            <v>OSCAR  RENE MELENDEZ  CHANDIA</v>
          </cell>
        </row>
        <row r="839">
          <cell r="C839" t="str">
            <v>OSCAR O. GUTIERREZ ASTETE</v>
          </cell>
        </row>
        <row r="840">
          <cell r="C840" t="str">
            <v>OSVALDO ANTONIO ROCA COFRE</v>
          </cell>
        </row>
        <row r="841">
          <cell r="C841" t="str">
            <v>OSVALDO MARCELO SALAS VENEGAS</v>
          </cell>
        </row>
        <row r="842">
          <cell r="C842" t="str">
            <v>OSVALDO OLATE GAETE</v>
          </cell>
        </row>
        <row r="843">
          <cell r="C843" t="str">
            <v>OSVALDO ROCA CEBALLO</v>
          </cell>
        </row>
        <row r="844">
          <cell r="C844" t="str">
            <v>OSVALDO SEBASTIAN PACHECO MUÑOZ</v>
          </cell>
        </row>
        <row r="845">
          <cell r="C845" t="str">
            <v>PABLO C. URRUTIA DIAZ</v>
          </cell>
        </row>
        <row r="846">
          <cell r="C846" t="str">
            <v>PAOLA  ALEJANDRA  MARTINEZ  MENDEZ</v>
          </cell>
        </row>
        <row r="847">
          <cell r="C847" t="str">
            <v>PAOLA SELVA BRIGIDA ASTORGA VILLANUEVA</v>
          </cell>
        </row>
        <row r="848">
          <cell r="C848" t="str">
            <v>PAPELES INDUSTRIALES S.A</v>
          </cell>
        </row>
        <row r="849">
          <cell r="C849" t="str">
            <v>PATRICIA DEL CARMEN SANCHEZ  PALMA</v>
          </cell>
        </row>
        <row r="850">
          <cell r="C850" t="str">
            <v>PATRICIO ANDRES BECERRA BUSTOS</v>
          </cell>
        </row>
        <row r="851">
          <cell r="C851" t="str">
            <v>PATRICIO AQUILES GODOY ARRIAGADA</v>
          </cell>
        </row>
        <row r="852">
          <cell r="C852" t="str">
            <v>PATRICIO BRAVO LAGOS</v>
          </cell>
        </row>
        <row r="853">
          <cell r="C853" t="str">
            <v>PATRICIO CALDERON ALVAREZ</v>
          </cell>
        </row>
        <row r="854">
          <cell r="C854" t="str">
            <v>PATRICIO DEL CARMEN CESPED ASTUDILLO</v>
          </cell>
        </row>
        <row r="855">
          <cell r="C855" t="str">
            <v>PATRICIO ELADIO MAZA ORTEGA</v>
          </cell>
        </row>
        <row r="856">
          <cell r="C856" t="str">
            <v>PATRICIO GUILLERMO PINEDA PINEDA</v>
          </cell>
        </row>
        <row r="857">
          <cell r="C857" t="str">
            <v>PATRICIO MEZA GARRIDO ( FDO PARDO )</v>
          </cell>
        </row>
        <row r="858">
          <cell r="C858" t="str">
            <v>PATRICIO VALENZUELA  BILBAO</v>
          </cell>
        </row>
        <row r="859">
          <cell r="C859" t="str">
            <v>PAUL BEYER HORNING</v>
          </cell>
        </row>
        <row r="860">
          <cell r="C860" t="str">
            <v>PAULA BURGOS FLORES</v>
          </cell>
        </row>
        <row r="861">
          <cell r="C861" t="str">
            <v>PAULA CORREA NUÑEZ</v>
          </cell>
        </row>
        <row r="862">
          <cell r="C862" t="str">
            <v>PAVIMENTOS KURT  THIELE S.A.</v>
          </cell>
        </row>
        <row r="863">
          <cell r="C863" t="str">
            <v>PEDRO  ABURTO  RODRIGUEZ</v>
          </cell>
        </row>
        <row r="864">
          <cell r="C864" t="str">
            <v>PEDRO ABURTO TISNAO</v>
          </cell>
        </row>
        <row r="865">
          <cell r="C865" t="str">
            <v>PEDRO ALBERTO ASTUDILLO MUÑOZ</v>
          </cell>
        </row>
        <row r="866">
          <cell r="C866" t="str">
            <v>PEDRO ANDRES CORNEJO ARRUE</v>
          </cell>
        </row>
        <row r="867">
          <cell r="C867" t="str">
            <v>PEDRO ANTONIO GALLARDO CISTERNAS</v>
          </cell>
        </row>
        <row r="868">
          <cell r="C868" t="str">
            <v>PEDRO ENRIQUE VEGA APARICIO Y OTRA</v>
          </cell>
        </row>
        <row r="869">
          <cell r="C869" t="str">
            <v>PEDRO FIGUEROA BURGOS</v>
          </cell>
        </row>
        <row r="870">
          <cell r="C870" t="str">
            <v>PEDRO FIGUEROA MUÑOZ</v>
          </cell>
        </row>
        <row r="871">
          <cell r="C871" t="str">
            <v>PEDRO GIAMPOLO VILLAGRA</v>
          </cell>
        </row>
        <row r="872">
          <cell r="C872" t="str">
            <v>PEDRO MANUEL MELLA MARCHANT</v>
          </cell>
        </row>
        <row r="873">
          <cell r="C873" t="str">
            <v>PEDRO MELGAREJO CHAVEZ</v>
          </cell>
        </row>
        <row r="874">
          <cell r="C874" t="str">
            <v>PEDRO PEREZ OPAZO</v>
          </cell>
        </row>
        <row r="875">
          <cell r="C875" t="str">
            <v>PEDRO SEPULVEDA  OSORIO</v>
          </cell>
        </row>
        <row r="876">
          <cell r="C876" t="str">
            <v>PERFECO S.A</v>
          </cell>
        </row>
        <row r="877">
          <cell r="C877" t="str">
            <v>PERI CHILE LIMITADA</v>
          </cell>
        </row>
        <row r="878">
          <cell r="C878" t="str">
            <v>PERRIN Y CIA LTDA</v>
          </cell>
        </row>
        <row r="879">
          <cell r="C879" t="str">
            <v>PETER BRUHN HUBRICHT</v>
          </cell>
        </row>
        <row r="880">
          <cell r="C880" t="str">
            <v>PETROFLEX S.A</v>
          </cell>
        </row>
        <row r="881">
          <cell r="C881" t="str">
            <v>PETROLEOS TRASANDINOS S.A.</v>
          </cell>
        </row>
        <row r="882">
          <cell r="C882" t="str">
            <v>PINCEIS TIGRE CHILE LTDA.</v>
          </cell>
        </row>
        <row r="883">
          <cell r="C883" t="str">
            <v>PIZARRAS IBÉRICAS S.A.</v>
          </cell>
        </row>
        <row r="884">
          <cell r="C884" t="str">
            <v>PLAGUISUR LTDA.</v>
          </cell>
        </row>
        <row r="885">
          <cell r="C885" t="str">
            <v>PLASTIC OMNIUM S.A.</v>
          </cell>
        </row>
        <row r="886">
          <cell r="C886" t="str">
            <v>PREFABRICADOS CONCEPCIÓN LTDA.</v>
          </cell>
        </row>
        <row r="887">
          <cell r="C887" t="str">
            <v>PREFABRICADOS DE HORMIGÓN GRAU S.A.</v>
          </cell>
        </row>
        <row r="888">
          <cell r="C888" t="str">
            <v>PREUNIC S.A.</v>
          </cell>
        </row>
        <row r="889">
          <cell r="C889" t="str">
            <v>PREVENTION FIRE EQUIPMENT</v>
          </cell>
        </row>
        <row r="890">
          <cell r="C890" t="str">
            <v>PRIETO Y LARRAIN CIA. LTDA.</v>
          </cell>
        </row>
        <row r="891">
          <cell r="C891" t="str">
            <v>PROCRET S.A.</v>
          </cell>
        </row>
        <row r="892">
          <cell r="C892" t="str">
            <v>PRODALAM S.A.</v>
          </cell>
        </row>
        <row r="893">
          <cell r="C893" t="str">
            <v>PRODINSA S.A.</v>
          </cell>
        </row>
        <row r="894">
          <cell r="C894" t="str">
            <v>PRODUCOM LTDA</v>
          </cell>
        </row>
        <row r="895">
          <cell r="C895" t="str">
            <v>PRODUCTOS CAVE S.A.</v>
          </cell>
        </row>
        <row r="896">
          <cell r="C896" t="str">
            <v>PRODUCTOS Y SERVICIOS DE INGENIERIA LTDA.</v>
          </cell>
        </row>
        <row r="897">
          <cell r="C897" t="str">
            <v>PROINDUS -CHILE LTDA</v>
          </cell>
        </row>
        <row r="898">
          <cell r="C898" t="str">
            <v>PROSTEEL LTDA.</v>
          </cell>
        </row>
        <row r="899">
          <cell r="C899" t="str">
            <v>PROVEEDORES INDUSTRIALES PRISA S.A.</v>
          </cell>
        </row>
        <row r="900">
          <cell r="C900" t="str">
            <v>PRUEBA</v>
          </cell>
        </row>
        <row r="901">
          <cell r="C901" t="str">
            <v>PUERTO DE LIRQUEN  S.A.</v>
          </cell>
        </row>
        <row r="902">
          <cell r="C902" t="str">
            <v>QUITRAL Y COMPAÑÍA LIMITADA</v>
          </cell>
        </row>
        <row r="903">
          <cell r="C903" t="str">
            <v>R Y C SERVICIOS COMPUTACIONALES LTDA.</v>
          </cell>
        </row>
        <row r="904">
          <cell r="C904" t="str">
            <v>R Y V IMPERMEABILIZACIÓN Y CONSTRUCCIÓN LTDA.</v>
          </cell>
        </row>
        <row r="905">
          <cell r="C905" t="str">
            <v>R. PETTINELLI &amp; ASOCIADOS LTDA.</v>
          </cell>
        </row>
        <row r="906">
          <cell r="C906" t="str">
            <v>RAFAEL B. FIGUEROA FREIRES</v>
          </cell>
        </row>
        <row r="907">
          <cell r="C907" t="str">
            <v>RAM CUBIERTAS Y REVESTIMIENTOS LTDA</v>
          </cell>
        </row>
        <row r="908">
          <cell r="C908" t="str">
            <v>RAMIRO SEGUNDO  BURGOS INZUNZA</v>
          </cell>
        </row>
        <row r="909">
          <cell r="C909" t="str">
            <v>RAMON  DURAN  POZO</v>
          </cell>
        </row>
        <row r="910">
          <cell r="C910" t="str">
            <v>RAMON EDUARDO CASTILLO HERNANDEZ</v>
          </cell>
        </row>
        <row r="911">
          <cell r="C911" t="str">
            <v>RANTA MACHINE LTDA.</v>
          </cell>
        </row>
        <row r="912">
          <cell r="C912" t="str">
            <v>RAUL ALEJANDRO BIZAMA PEÑA</v>
          </cell>
        </row>
        <row r="913">
          <cell r="C913" t="str">
            <v>RAUL ANTONIO PEÑA MUÑOZ</v>
          </cell>
        </row>
        <row r="914">
          <cell r="C914" t="str">
            <v>RAUL DACARET Y COMPAÑIA LIMITADA</v>
          </cell>
        </row>
        <row r="915">
          <cell r="C915" t="str">
            <v>RAÚL GASTÓN BURGOS CISTERNAS</v>
          </cell>
        </row>
        <row r="916">
          <cell r="C916" t="str">
            <v>RAÚL RAMÍREZ E HIJOS LTDA.</v>
          </cell>
        </row>
        <row r="917">
          <cell r="C917" t="str">
            <v>REINALDO CASTILLO DELGADO</v>
          </cell>
        </row>
        <row r="918">
          <cell r="C918" t="str">
            <v>RENE AEDO ECHEVERRIA</v>
          </cell>
        </row>
        <row r="919">
          <cell r="C919" t="str">
            <v>RENE EDUARDO LLANOS SUAZO</v>
          </cell>
        </row>
        <row r="920">
          <cell r="C920" t="str">
            <v>RENTA EQUIP LTDA.</v>
          </cell>
        </row>
        <row r="921">
          <cell r="C921" t="str">
            <v>RENTA EQUIP SUR S.A.</v>
          </cell>
        </row>
        <row r="922">
          <cell r="C922" t="str">
            <v>RENTA-EQUIP CHILE LTDA.</v>
          </cell>
        </row>
        <row r="923">
          <cell r="C923" t="str">
            <v>RESTAURANT MING WHA</v>
          </cell>
        </row>
        <row r="924">
          <cell r="C924" t="str">
            <v>REXIMET LIMITADA</v>
          </cell>
        </row>
        <row r="925">
          <cell r="C925" t="str">
            <v>RICARDO ARAVENA CARTES</v>
          </cell>
        </row>
        <row r="926">
          <cell r="C926" t="str">
            <v>RICARDO BARRENA PEREZ</v>
          </cell>
        </row>
        <row r="927">
          <cell r="C927" t="str">
            <v>RICARDO CORREA PUENTES</v>
          </cell>
        </row>
        <row r="928">
          <cell r="C928" t="str">
            <v>RICARDO GUZMAN CISTERNAS</v>
          </cell>
        </row>
        <row r="929">
          <cell r="C929" t="str">
            <v>RICARDO LILLO PORMA</v>
          </cell>
        </row>
        <row r="930">
          <cell r="C930" t="str">
            <v>RICARDO PADILLA  CID</v>
          </cell>
        </row>
        <row r="931">
          <cell r="C931" t="str">
            <v>RICARDO SALINAS HERNANDEZ</v>
          </cell>
        </row>
        <row r="932">
          <cell r="C932" t="str">
            <v>RICARDO TAPIA MONZALVE</v>
          </cell>
        </row>
        <row r="933">
          <cell r="C933" t="str">
            <v>RICARDO VIDAL MEYER Y COMPAÑÍA LIMITADA</v>
          </cell>
        </row>
        <row r="934">
          <cell r="C934" t="str">
            <v>RICHARD ALEXIS FIGUEROA BURGOS</v>
          </cell>
        </row>
        <row r="935">
          <cell r="C935" t="str">
            <v>RICHARD N. HENRIQUEZ CANDIA</v>
          </cell>
        </row>
        <row r="936">
          <cell r="C936" t="str">
            <v>RIEDEL Y COMPAÑÍA LTDA.</v>
          </cell>
        </row>
        <row r="937">
          <cell r="C937" t="str">
            <v>RIGG S.A.</v>
          </cell>
        </row>
        <row r="938">
          <cell r="C938" t="str">
            <v>ROBERTO  VALENZUELA   DIEZ</v>
          </cell>
        </row>
        <row r="939">
          <cell r="C939" t="str">
            <v>ROBERTO DIAZ FERNANDEZ</v>
          </cell>
        </row>
        <row r="940">
          <cell r="C940" t="str">
            <v>ROBERTO EDUARDO CORREA SILVA</v>
          </cell>
        </row>
        <row r="941">
          <cell r="C941" t="str">
            <v>ROBERTO GUZMAN CISTERNAS</v>
          </cell>
        </row>
        <row r="942">
          <cell r="C942" t="str">
            <v>ROBERTO I. AGUILA RIVEROS</v>
          </cell>
        </row>
        <row r="943">
          <cell r="C943" t="str">
            <v>ROBERTO PINO VUCHINI</v>
          </cell>
        </row>
        <row r="944">
          <cell r="C944" t="str">
            <v>RODOLFO CARRILLO CUEVAS</v>
          </cell>
        </row>
        <row r="945">
          <cell r="C945" t="str">
            <v>RODOLFO IGNACIO ORTIZ SAAVEDRA</v>
          </cell>
        </row>
        <row r="946">
          <cell r="C946" t="str">
            <v>RODRIGO ANTONIO SEPULVEDA LARA</v>
          </cell>
        </row>
        <row r="947">
          <cell r="C947" t="str">
            <v>RODRIGO LARA ABARCA</v>
          </cell>
        </row>
        <row r="948">
          <cell r="C948" t="str">
            <v>RODRIGO LOPEZ Y CIA. LTDA</v>
          </cell>
        </row>
        <row r="949">
          <cell r="C949" t="str">
            <v>RODRIGO PEREZ  ARRAU</v>
          </cell>
        </row>
        <row r="950">
          <cell r="C950" t="str">
            <v>RODRIGUEZ Y CIA. LTDA.</v>
          </cell>
        </row>
        <row r="951">
          <cell r="C951" t="str">
            <v>ROGER SANDOVAL</v>
          </cell>
        </row>
        <row r="952">
          <cell r="C952" t="str">
            <v>ROLANDO ANDRES ARAMBURU CONEA</v>
          </cell>
        </row>
        <row r="953">
          <cell r="C953" t="str">
            <v>ROSA ANDREA FRIZ ARRIAGADA</v>
          </cell>
        </row>
        <row r="954">
          <cell r="C954" t="str">
            <v>ROSA ESTER ULLOA REBOLLADO</v>
          </cell>
        </row>
        <row r="955">
          <cell r="C955" t="str">
            <v>ROXANA CAROLINA DURAN PALMA</v>
          </cell>
        </row>
        <row r="956">
          <cell r="C956" t="str">
            <v>RUBEN MALHUE BERRIOS</v>
          </cell>
        </row>
        <row r="957">
          <cell r="C957" t="str">
            <v>RUTH CATALINA VALDEBENITO CRUCES</v>
          </cell>
        </row>
        <row r="958">
          <cell r="C958" t="str">
            <v>RUTI BARRIENTOS GAETE</v>
          </cell>
        </row>
        <row r="959">
          <cell r="C959" t="str">
            <v>S.A.C.I. FALABELLA</v>
          </cell>
        </row>
        <row r="960">
          <cell r="C960" t="str">
            <v>SALINAS S.A.</v>
          </cell>
        </row>
        <row r="961">
          <cell r="C961" t="str">
            <v>SALINAS Y FABRES SOCIEDAD ANONIMA</v>
          </cell>
        </row>
        <row r="962">
          <cell r="C962" t="str">
            <v>SALOMÓN SACK S.A.</v>
          </cell>
        </row>
        <row r="963">
          <cell r="C963" t="str">
            <v>SALVADOR HERNAN LOPEZ MORALES</v>
          </cell>
        </row>
        <row r="964">
          <cell r="C964" t="str">
            <v>SANDE S.A.</v>
          </cell>
        </row>
        <row r="965">
          <cell r="C965" t="str">
            <v>SANDRA GUTIERREZ ARAVENA</v>
          </cell>
        </row>
        <row r="966">
          <cell r="C966" t="str">
            <v>SANDRA PAOLA RIOS MARTINEZ</v>
          </cell>
        </row>
        <row r="967">
          <cell r="C967" t="str">
            <v>SANHUEZA Y ARCE LTDA</v>
          </cell>
        </row>
        <row r="968">
          <cell r="C968" t="str">
            <v>SANTIAGO JARA MARTÍNEZ</v>
          </cell>
        </row>
        <row r="969">
          <cell r="C969" t="str">
            <v>SANTIAGO SEPULVEDA SEGUEL</v>
          </cell>
        </row>
        <row r="970">
          <cell r="C970" t="str">
            <v>SCHARFSTEIN S.A.</v>
          </cell>
        </row>
        <row r="971">
          <cell r="C971" t="str">
            <v>SCHUSSLER S.A.</v>
          </cell>
        </row>
        <row r="972">
          <cell r="C972" t="str">
            <v>SEAFOR  BRUHN LTDA.</v>
          </cell>
        </row>
        <row r="973">
          <cell r="C973" t="str">
            <v>SEGETRANS LTDA</v>
          </cell>
        </row>
        <row r="974">
          <cell r="C974" t="str">
            <v>SEGMA S.A.</v>
          </cell>
        </row>
        <row r="975">
          <cell r="C975" t="str">
            <v>SEGUNDO FERREIRA VALDERRAMA</v>
          </cell>
        </row>
        <row r="976">
          <cell r="C976" t="str">
            <v>SEMAP LTDA.</v>
          </cell>
        </row>
        <row r="977">
          <cell r="C977" t="str">
            <v>SERCOM-LUREYE LTDA</v>
          </cell>
        </row>
        <row r="978">
          <cell r="C978" t="str">
            <v>SERGIO ALBERTO PEÑA CONCHA</v>
          </cell>
        </row>
        <row r="979">
          <cell r="C979" t="str">
            <v>SERGIO BURGOS VILLALOBOS</v>
          </cell>
        </row>
        <row r="980">
          <cell r="C980" t="str">
            <v>SERGIO CASTILLO LATORRE</v>
          </cell>
        </row>
        <row r="981">
          <cell r="C981" t="str">
            <v>SERGIO CRISTIAN MENDIZABAL CATALAN</v>
          </cell>
        </row>
        <row r="982">
          <cell r="C982" t="str">
            <v>SERGIO ESCOBAR MIRANDA Y COMPAÑÍA LIMITADA</v>
          </cell>
        </row>
        <row r="983">
          <cell r="C983" t="str">
            <v>SERGIO ISAAC AMAZA FUENTES</v>
          </cell>
        </row>
        <row r="984">
          <cell r="C984" t="str">
            <v>SERGIO MARDONES NAVARRO</v>
          </cell>
        </row>
        <row r="985">
          <cell r="C985" t="str">
            <v>SERGIO MORALES PASSEK</v>
          </cell>
        </row>
        <row r="986">
          <cell r="C986" t="str">
            <v>SERGIO RIQUELME LOPEZ</v>
          </cell>
        </row>
        <row r="987">
          <cell r="C987" t="str">
            <v>SERGIO SALINAS NUÑEZ</v>
          </cell>
        </row>
        <row r="988">
          <cell r="C988" t="str">
            <v>SERPLOT LIMITADA</v>
          </cell>
        </row>
        <row r="989">
          <cell r="C989" t="str">
            <v>SERV. DE MOVIMIENTOS DE TIERRA Y URB. LTDA.</v>
          </cell>
        </row>
        <row r="990">
          <cell r="C990" t="str">
            <v>SERVIC S.A.</v>
          </cell>
        </row>
        <row r="991">
          <cell r="C991" t="str">
            <v>SERVICIO ALIMENTICIOS CAROL CASTILLO E.I.R.L.</v>
          </cell>
        </row>
        <row r="992">
          <cell r="C992" t="str">
            <v>SERVICIO DE  VIGILANCIA  Y  SEGURIDAD  COFER  LTDA.</v>
          </cell>
        </row>
        <row r="993">
          <cell r="C993" t="str">
            <v>SERVICIO DE ANDAMIOS TÉCNICOS LTDA.</v>
          </cell>
        </row>
        <row r="994">
          <cell r="C994" t="str">
            <v>SERVICIO DE INGENIERIA IGNEOS LTDA</v>
          </cell>
        </row>
        <row r="995">
          <cell r="C995" t="str">
            <v>SERVICIO DE LIMPIEZA Y CONSTRUCCION FOSAMAR LTDA.</v>
          </cell>
        </row>
        <row r="996">
          <cell r="C996" t="str">
            <v>SERVICIOS  GENERALES  PRAT  Y  WILLIAMS   LTDA</v>
          </cell>
        </row>
        <row r="997">
          <cell r="C997" t="str">
            <v>SERVICIOS EMPRESARIALES OFIMATICA LIMITADA</v>
          </cell>
        </row>
        <row r="998">
          <cell r="C998" t="str">
            <v>SERVICIOS FORESTALES RODAL LIMITADA</v>
          </cell>
        </row>
        <row r="999">
          <cell r="C999" t="str">
            <v>SERVICIOS INDUSTRIALES Y COMERCIALES MEGASERVICE LIMITADA</v>
          </cell>
        </row>
        <row r="1000">
          <cell r="C1000" t="str">
            <v>SERVICIOS PINGON CHILE LTDA.</v>
          </cell>
        </row>
        <row r="1001">
          <cell r="C1001" t="str">
            <v>SERVICIOS Y SUMINISTROS LIMITADA</v>
          </cell>
        </row>
        <row r="1002">
          <cell r="C1002" t="str">
            <v>SERVIMAX LTDA.</v>
          </cell>
        </row>
        <row r="1003">
          <cell r="C1003" t="str">
            <v>SERVI-PERNOS</v>
          </cell>
        </row>
        <row r="1004">
          <cell r="C1004" t="str">
            <v>SERVITRANSUR E.I.R.L</v>
          </cell>
        </row>
        <row r="1005">
          <cell r="C1005" t="str">
            <v>SHELL CHILE S.A COMERCIAL INDUSTRIAL</v>
          </cell>
        </row>
        <row r="1006">
          <cell r="C1006" t="str">
            <v>SHELL CHILE S.A.</v>
          </cell>
        </row>
        <row r="1007">
          <cell r="C1007" t="str">
            <v>SHERWIN WILLIAMS CHILE S.A.</v>
          </cell>
        </row>
        <row r="1008">
          <cell r="C1008" t="str">
            <v>SIGIFREDO  IVAN  VEGA  REYES</v>
          </cell>
        </row>
        <row r="1009">
          <cell r="C1009" t="str">
            <v>SIHI-CHILE LTDA</v>
          </cell>
        </row>
        <row r="1010">
          <cell r="C1010" t="str">
            <v>SIKA S.A. CHILE</v>
          </cell>
        </row>
        <row r="1011">
          <cell r="C1011" t="str">
            <v>SILVA S.A.</v>
          </cell>
        </row>
        <row r="1012">
          <cell r="C1012" t="str">
            <v>SILVIA ALBERTO GARRIDO SANDOVAL</v>
          </cell>
        </row>
        <row r="1013">
          <cell r="C1013" t="str">
            <v>SILVIA OTTAVIANI GREZ</v>
          </cell>
        </row>
        <row r="1014">
          <cell r="C1014" t="str">
            <v>SIRNACO  LTDA.</v>
          </cell>
        </row>
        <row r="1015">
          <cell r="C1015" t="str">
            <v>SISTEMA DE TELECOMUNICACIONES LTDA</v>
          </cell>
        </row>
        <row r="1016">
          <cell r="C1016" t="str">
            <v>SISTEMAS MODULARES DE COMPUTACIÓ LIMITADA</v>
          </cell>
        </row>
        <row r="1017">
          <cell r="C1017" t="str">
            <v>SITRANS LTDA.</v>
          </cell>
        </row>
        <row r="1018">
          <cell r="C1018" t="str">
            <v>SK PUBLICIDAD LIMITADA</v>
          </cell>
        </row>
        <row r="1019">
          <cell r="C1019" t="str">
            <v>SMITH SERVICE LIMITADA</v>
          </cell>
        </row>
        <row r="1020">
          <cell r="C1020" t="str">
            <v>SMITH SERVICE LIMITADA</v>
          </cell>
        </row>
        <row r="1021">
          <cell r="C1021" t="str">
            <v>SOC. AGUILERA Y ORTEGA LTDA.</v>
          </cell>
        </row>
        <row r="1022">
          <cell r="C1022" t="str">
            <v>SOC. ARENERA LOS ALAMOS LTDA.</v>
          </cell>
        </row>
        <row r="1023">
          <cell r="C1023" t="str">
            <v>SOC. ARMIN JARA Y CIA. LTDA.</v>
          </cell>
        </row>
        <row r="1024">
          <cell r="C1024" t="str">
            <v>SOC. ARR. DE MAQ. Y MOV. DE TIERRAS TERRAMAQ LTDA</v>
          </cell>
        </row>
        <row r="1025">
          <cell r="C1025" t="str">
            <v>SOC. BONIFETTI, GUZMAN E HIJOS LTDA</v>
          </cell>
        </row>
        <row r="1026">
          <cell r="C1026" t="str">
            <v>SOC. COM. COTROCAR LTDA.</v>
          </cell>
        </row>
        <row r="1027">
          <cell r="C1027" t="str">
            <v>SOC. COMERCIAL E INDUSTRIAL PLAZA LTDA.</v>
          </cell>
        </row>
        <row r="1028">
          <cell r="C1028" t="str">
            <v>SOC. COMERCIAL HENRIQUEZ HERMANOS LTDA.</v>
          </cell>
        </row>
        <row r="1029">
          <cell r="C1029" t="str">
            <v>SOC. CONSTRUCTORA V Y A LTDA</v>
          </cell>
        </row>
        <row r="1030">
          <cell r="C1030" t="str">
            <v>SOC. DE ING. CONST. Y MAQ.LTDA</v>
          </cell>
        </row>
        <row r="1031">
          <cell r="C1031" t="str">
            <v>SOC. DE PLASTICOS Y FITTINGS INDUSTRIALES LTDA.</v>
          </cell>
        </row>
        <row r="1032">
          <cell r="C1032" t="str">
            <v>SOC. DE SERVICIOS COMERCIALES MULTISERVICE F.L. LTDA.</v>
          </cell>
        </row>
        <row r="1033">
          <cell r="C1033" t="str">
            <v>SOC. INDUSTRIAL Y COMERCIAL FECCI Y CIA. LTDA.</v>
          </cell>
        </row>
        <row r="1034">
          <cell r="C1034" t="str">
            <v>SOC. ODIS CHILE SEGURIDAD LTDA.</v>
          </cell>
        </row>
        <row r="1035">
          <cell r="C1035" t="str">
            <v>SOC. PETREOS S.A</v>
          </cell>
        </row>
        <row r="1036">
          <cell r="C1036" t="str">
            <v>SOC. QUIMICA CHILCORROFIN LTDA.</v>
          </cell>
        </row>
        <row r="1037">
          <cell r="C1037" t="str">
            <v>SOC. TÉCNICA Y COMERCIAL VAPORISA LTDA.</v>
          </cell>
        </row>
        <row r="1038">
          <cell r="C1038" t="str">
            <v>SOC. TIRAPEGUY Y RAMOS LTDA</v>
          </cell>
        </row>
        <row r="1039">
          <cell r="C1039" t="str">
            <v>SOC. TRANSPORTES RIVERA Y CIA LTDA</v>
          </cell>
        </row>
        <row r="1040">
          <cell r="C1040" t="str">
            <v>SOC.INMOB.INCOMOV LTDA</v>
          </cell>
        </row>
        <row r="1041">
          <cell r="C1041" t="str">
            <v>SOCIEDAD  METALURGICA  DEL  SUR  LIMITADA</v>
          </cell>
        </row>
        <row r="1042">
          <cell r="C1042" t="str">
            <v>SOCIEDAD ADMINISTRADORA DE ESTACIONES DE SERVICIO SERVACAR CHILE LIMITADA</v>
          </cell>
        </row>
        <row r="1043">
          <cell r="C1043" t="str">
            <v>SOCIEDAD AGRICOLA, FORESTAL E INDUSTRIAL LOS ARREYANES LIMITADA</v>
          </cell>
        </row>
        <row r="1044">
          <cell r="C1044" t="str">
            <v>SOCIEDAD ARENERA DEL PACIFICO LIMITADA</v>
          </cell>
        </row>
        <row r="1045">
          <cell r="C1045" t="str">
            <v>SOCIEDAD ARRIENDO DE MAQUINARIAS Y MOVIMIENTO DE TIERRAS TERRAMAQ LTDA.</v>
          </cell>
        </row>
        <row r="1046">
          <cell r="C1046" t="str">
            <v>SOCIEDAD AUTOMOTRIZ C.CL LTDA.</v>
          </cell>
        </row>
        <row r="1047">
          <cell r="C1047" t="str">
            <v>SOCIEDAD CARGO MENPHIS LIMITADA</v>
          </cell>
        </row>
        <row r="1048">
          <cell r="C1048" t="str">
            <v>SOCIEDAD COMERCIA E INDUSTRIAL PLAZA LTDA.</v>
          </cell>
        </row>
        <row r="1049">
          <cell r="C1049" t="str">
            <v>SOCIEDAD COMERCIAL CANAMET Y CIA LTDA.</v>
          </cell>
        </row>
        <row r="1050">
          <cell r="C1050" t="str">
            <v>SOCIEDAD COMERCIAL CMC LTDA.</v>
          </cell>
        </row>
        <row r="1051">
          <cell r="C1051" t="str">
            <v>SOCIEDAD COMERCIAL COTROCAR LIMITADA</v>
          </cell>
        </row>
        <row r="1052">
          <cell r="C1052" t="str">
            <v>SOCIEDAD COMERCIAL DIAZ PAZOS HERMANOS LIMITADA</v>
          </cell>
        </row>
        <row r="1053">
          <cell r="C1053" t="str">
            <v>SOCIEDAD COMERCIAL E INDUSTRIAL  T Y T LIMITADA</v>
          </cell>
        </row>
        <row r="1054">
          <cell r="C1054" t="str">
            <v>SOCIEDAD COMERCIAL E INDUSTRIAL PLAZA LTDA.</v>
          </cell>
        </row>
        <row r="1055">
          <cell r="C1055" t="str">
            <v>SOCIEDAD COMERCIAL TERRA MEZZA LTDA.</v>
          </cell>
        </row>
        <row r="1056">
          <cell r="C1056" t="str">
            <v>SOCIEDAD COMERCIALIZADORA DE  COMBUSTIBLES ASTURIAS LIMITADA</v>
          </cell>
        </row>
        <row r="1057">
          <cell r="C1057" t="str">
            <v>SOCIEDAD COMERCIALIZADORA Y DISTRIBUIDORA GABRIEL VASQUEZ</v>
          </cell>
        </row>
        <row r="1058">
          <cell r="C1058" t="str">
            <v>SOCIEDAD DE PRODUCTOS PREFABRICADOS DE HORMIGON ACEVEDO Y GUTIERREZ LTDA.</v>
          </cell>
        </row>
        <row r="1059">
          <cell r="C1059" t="str">
            <v>SOCIEDAD DE SERVICIOS MAXIMA SEGURIDAD OPERATIVA LIMITADA</v>
          </cell>
        </row>
        <row r="1060">
          <cell r="C1060" t="str">
            <v>SOCIEDAD DE TRANSPORTES WINEL LTDA.</v>
          </cell>
        </row>
        <row r="1061">
          <cell r="C1061" t="str">
            <v>SOCIEDAD INVERSIONES LAMPA S.A.</v>
          </cell>
        </row>
        <row r="1062">
          <cell r="C1062" t="str">
            <v>SOCIEDAD LABORATORIO DE INVESTIGACION Y ENSAYO DE MATERIELES, SUELO, ASFALTO Y H</v>
          </cell>
        </row>
        <row r="1063">
          <cell r="C1063" t="str">
            <v>SOCIEDAD M Y C SERVICIOS LTDA.</v>
          </cell>
        </row>
        <row r="1064">
          <cell r="C1064" t="str">
            <v>SOCIEDAD PEREZ VARELA LIMITADA</v>
          </cell>
        </row>
        <row r="1065">
          <cell r="C1065" t="str">
            <v>SOCIEDAD PETREOS S.A.</v>
          </cell>
        </row>
        <row r="1066">
          <cell r="C1066" t="str">
            <v>SOCIEDAD PINTURERIA CONCEPCION LTDA.</v>
          </cell>
        </row>
        <row r="1067">
          <cell r="C1067" t="str">
            <v>SOCIEDAD PIRIS LTDA.</v>
          </cell>
        </row>
        <row r="1068">
          <cell r="C1068" t="str">
            <v>SOCIEDAD RODRIGUEZ E HIJO LTDA.</v>
          </cell>
        </row>
        <row r="1069">
          <cell r="C1069" t="str">
            <v>SOCIEDAD STYM LIMITADA</v>
          </cell>
        </row>
        <row r="1070">
          <cell r="C1070" t="str">
            <v>SOCIEDADA DE INVERSIONES, INMOBILIARIA Y CONSTRUCTORA LA DOMINGA LTDA.</v>
          </cell>
        </row>
        <row r="1071">
          <cell r="C1071" t="str">
            <v>SODCIEDAD COMERCILAIZADORA IMPORTADORA HIGH TECH BUSINESS LIMITADA</v>
          </cell>
        </row>
        <row r="1072">
          <cell r="C1072" t="str">
            <v>SODIMAC S.A.</v>
          </cell>
        </row>
        <row r="1073">
          <cell r="C1073" t="str">
            <v>SOINSA COM. E INDUSTRIAL LTDA.</v>
          </cell>
        </row>
        <row r="1074">
          <cell r="C1074" t="str">
            <v>SOLCROM S.A.</v>
          </cell>
        </row>
        <row r="1075">
          <cell r="C1075" t="str">
            <v>SOLTEX CHILE S.A.</v>
          </cell>
        </row>
        <row r="1076">
          <cell r="C1076" t="str">
            <v>STEELMIG  LTDA.</v>
          </cell>
        </row>
        <row r="1077">
          <cell r="C1077" t="str">
            <v>SUDAMERICANA AGENCIAS AEREAS Y MARITIMAS S.A.</v>
          </cell>
        </row>
        <row r="1078">
          <cell r="C1078" t="str">
            <v>SUMADATA S.A.</v>
          </cell>
        </row>
        <row r="1079">
          <cell r="C1079" t="str">
            <v>SUPERMARCADO DEL NEUMATICO LIMITADA</v>
          </cell>
        </row>
        <row r="1080">
          <cell r="C1080" t="str">
            <v>SYLVIA DEL ROSARIO MALLORGA</v>
          </cell>
        </row>
        <row r="1081">
          <cell r="C1081" t="str">
            <v>TAC MAQUINARIAS S.A.</v>
          </cell>
        </row>
        <row r="1082">
          <cell r="C1082" t="str">
            <v>TALLERES METALURGICOS CHILE S.A</v>
          </cell>
        </row>
        <row r="1083">
          <cell r="C1083" t="str">
            <v>TECNA-EQUIP LTDA.</v>
          </cell>
        </row>
        <row r="1084">
          <cell r="C1084" t="str">
            <v>TECNICA FIJACIONES Y SERVICIOS LIMITADA</v>
          </cell>
        </row>
        <row r="1085">
          <cell r="C1085" t="str">
            <v>TECNICAL COMERCIALIZADORA DE ALUMINIOS Y VIDRIOS LIMITADA</v>
          </cell>
        </row>
        <row r="1086">
          <cell r="C1086" t="str">
            <v>TECNITRAVEL S.A</v>
          </cell>
        </row>
        <row r="1087">
          <cell r="C1087" t="str">
            <v>TECNITRAVEL S.A.</v>
          </cell>
        </row>
        <row r="1088">
          <cell r="C1088" t="str">
            <v>TECNOLOGIA EN PAISAJISMO Y PISCINAS LTDA.</v>
          </cell>
        </row>
        <row r="1089">
          <cell r="C1089" t="str">
            <v>TECNOLOGIA EN VENTANAS TERMOACUSTICAS  LTDA.</v>
          </cell>
        </row>
        <row r="1090">
          <cell r="C1090" t="str">
            <v>TECNOMIX S.A</v>
          </cell>
        </row>
        <row r="1091">
          <cell r="C1091" t="str">
            <v>TEHMCO FABRICA DE PRODUCTOS DE PVC LTDA.</v>
          </cell>
        </row>
        <row r="1092">
          <cell r="C1092" t="str">
            <v>TEHMCO PVC LTDA.</v>
          </cell>
        </row>
        <row r="1093">
          <cell r="C1093" t="str">
            <v>TEKA CHILE S.A.</v>
          </cell>
        </row>
        <row r="1094">
          <cell r="C1094" t="str">
            <v>TELEFONICA DEL SUR S.A.</v>
          </cell>
        </row>
        <row r="1095">
          <cell r="C1095" t="str">
            <v>TELEFONICA LARGA DISTANCIA S.A.</v>
          </cell>
        </row>
        <row r="1096">
          <cell r="C1096" t="str">
            <v>TELEFONICA MOVILES DE CHILE S.A.</v>
          </cell>
        </row>
        <row r="1097">
          <cell r="C1097" t="str">
            <v>TGC SERVICIOS TECNICO S.A.</v>
          </cell>
        </row>
        <row r="1098">
          <cell r="C1098" t="str">
            <v>THERMOHAUS S.A.</v>
          </cell>
        </row>
        <row r="1099">
          <cell r="C1099" t="str">
            <v>TOMAS BENJAMIN HINRICHSEN</v>
          </cell>
        </row>
        <row r="1100">
          <cell r="C1100" t="str">
            <v>TOMAS EDUARDO LARRAIN VARAS</v>
          </cell>
        </row>
        <row r="1101">
          <cell r="C1101" t="str">
            <v>TRAINING CONCEPCION S.A.</v>
          </cell>
        </row>
        <row r="1102">
          <cell r="C1102" t="str">
            <v>TRANSMAULEN LTDA.</v>
          </cell>
        </row>
        <row r="1103">
          <cell r="C1103" t="str">
            <v>TRANSPORTADORA MULTIMODAL S.A.</v>
          </cell>
        </row>
        <row r="1104">
          <cell r="C1104" t="str">
            <v>TRANSPORTADORA MULTIMODAL S.A.</v>
          </cell>
        </row>
        <row r="1105">
          <cell r="C1105" t="str">
            <v>TRANSPORTE  COPIULEMU  LTDA</v>
          </cell>
        </row>
        <row r="1106">
          <cell r="C1106" t="str">
            <v>TRANSPORTE CARGA Y DESCARGA LTDA</v>
          </cell>
        </row>
        <row r="1107">
          <cell r="C1107" t="str">
            <v>TRANSPORTE EL EXPRESO LTDA.</v>
          </cell>
        </row>
        <row r="1108">
          <cell r="C1108" t="str">
            <v>TRANSPORTES AMANECER LTDA</v>
          </cell>
        </row>
        <row r="1109">
          <cell r="C1109" t="str">
            <v>TRANSPORTES ARAUCANIA LTDA</v>
          </cell>
        </row>
        <row r="1110">
          <cell r="C1110" t="str">
            <v>TRANSPORTES ARRIERO EXPRESS LTDA</v>
          </cell>
        </row>
        <row r="1111">
          <cell r="C1111" t="str">
            <v>TRANSPORTES DELGADO Y CIA LTDA</v>
          </cell>
        </row>
        <row r="1112">
          <cell r="C1112" t="str">
            <v>TRANSPORTES GLOBALTRANS LTDA.</v>
          </cell>
        </row>
        <row r="1113">
          <cell r="C1113" t="str">
            <v>TRANSPORTES JUAN YAÑEZ S.A.</v>
          </cell>
        </row>
        <row r="1114">
          <cell r="C1114" t="str">
            <v>TRANSPORTES LAVANCHY LTDA</v>
          </cell>
        </row>
        <row r="1115">
          <cell r="C1115" t="str">
            <v>TRANSPORTES MALAGA LTDA</v>
          </cell>
        </row>
        <row r="1116">
          <cell r="C1116" t="str">
            <v>TRANSPORTES MAYTO LTDA</v>
          </cell>
        </row>
        <row r="1117">
          <cell r="C1117" t="str">
            <v>TRANSPORTES ORTUZAR</v>
          </cell>
        </row>
        <row r="1118">
          <cell r="C1118" t="str">
            <v>TRANSPORTES TORRES HNOS. LTDA</v>
          </cell>
        </row>
        <row r="1119">
          <cell r="C1119" t="str">
            <v>TRANSPORTES TRANSAR LTDA.</v>
          </cell>
        </row>
        <row r="1120">
          <cell r="C1120" t="str">
            <v>TRASPORTES CJP LIMITADA</v>
          </cell>
        </row>
        <row r="1121">
          <cell r="C1121" t="str">
            <v>TRASPORTES GALLARDO SAN CRISTOBAL LTDA.</v>
          </cell>
        </row>
        <row r="1122">
          <cell r="C1122" t="str">
            <v>TRASPORTES MARMIKAR LIMITADA</v>
          </cell>
        </row>
        <row r="1123">
          <cell r="C1123" t="str">
            <v>TRASPORTES Y CARGO LINEA AZUL LIMITADA</v>
          </cell>
        </row>
        <row r="1124">
          <cell r="C1124" t="str">
            <v>TRECK S.A</v>
          </cell>
        </row>
        <row r="1125">
          <cell r="C1125" t="str">
            <v>TRIMOS LTDA</v>
          </cell>
        </row>
        <row r="1126">
          <cell r="C1126" t="str">
            <v>TROTTER S.A</v>
          </cell>
        </row>
        <row r="1127">
          <cell r="C1127" t="str">
            <v>TRULY NOLEN CHILE S.A</v>
          </cell>
        </row>
        <row r="1128">
          <cell r="C1128" t="str">
            <v>TULIO MOSSO Y COMPAÑÍA LIMITADA</v>
          </cell>
        </row>
        <row r="1129">
          <cell r="C1129" t="str">
            <v>UBERLINDA SANHUEZA CONCHA</v>
          </cell>
        </row>
        <row r="1130">
          <cell r="C1130" t="str">
            <v>UMAÑA MONTAJES</v>
          </cell>
        </row>
        <row r="1131">
          <cell r="C1131" t="str">
            <v>UNIVERSIDAD DE CHILE</v>
          </cell>
        </row>
        <row r="1132">
          <cell r="C1132" t="str">
            <v>V Y A RENTAL LTDA.</v>
          </cell>
        </row>
        <row r="1133">
          <cell r="C1133" t="str">
            <v>VALD LTDA</v>
          </cell>
        </row>
        <row r="1134">
          <cell r="C1134" t="str">
            <v>VALLEJOS   VARELA  Y  CIA. LTDA.</v>
          </cell>
        </row>
        <row r="1135">
          <cell r="C1135" t="str">
            <v>VALVULAS INDUSTRIALES S.A.</v>
          </cell>
        </row>
        <row r="1136">
          <cell r="C1136" t="str">
            <v>VARCO PRUDEN CHILE S.A.</v>
          </cell>
        </row>
        <row r="1137">
          <cell r="C1137" t="str">
            <v>VARELA SAAVEDRA Y CIA. LTDA.</v>
          </cell>
        </row>
        <row r="1138">
          <cell r="C1138" t="str">
            <v>VENESUR LTDA.</v>
          </cell>
        </row>
        <row r="1139">
          <cell r="C1139" t="str">
            <v>VEREMAC LTDA.</v>
          </cell>
        </row>
        <row r="1140">
          <cell r="C1140" t="str">
            <v>VERONICA CECILIA CASTELLON COOPER</v>
          </cell>
        </row>
        <row r="1141">
          <cell r="C1141" t="str">
            <v>VERONICA LEYTON ACOSTA</v>
          </cell>
        </row>
        <row r="1142">
          <cell r="C1142" t="str">
            <v>VERPLAC LIMITADA</v>
          </cell>
        </row>
        <row r="1143">
          <cell r="C1143" t="str">
            <v>VICTOR  EUGENIO ROJAS  CARRASCO</v>
          </cell>
        </row>
        <row r="1144">
          <cell r="C1144" t="str">
            <v>VICTOR  JAIME  VEGA  FLORES</v>
          </cell>
        </row>
        <row r="1145">
          <cell r="C1145" t="str">
            <v>VICTOR  VALLE  VIVEROS</v>
          </cell>
        </row>
        <row r="1146">
          <cell r="C1146" t="str">
            <v>VICTOR MANUEL URRA VASQUEZ</v>
          </cell>
        </row>
        <row r="1147">
          <cell r="C1147" t="str">
            <v>VICTOR MORA ARZOLA</v>
          </cell>
        </row>
        <row r="1148">
          <cell r="C1148" t="str">
            <v>VICTOR PATRICIO AMIGO AZOCAR</v>
          </cell>
        </row>
        <row r="1149">
          <cell r="C1149" t="str">
            <v>VICTOR ROJAS GATICA</v>
          </cell>
        </row>
        <row r="1150">
          <cell r="C1150" t="str">
            <v>VIDRIERIA LAVANDERO</v>
          </cell>
        </row>
        <row r="1151">
          <cell r="C1151" t="str">
            <v>VIDRIERIA PRAT S.A.</v>
          </cell>
        </row>
        <row r="1152">
          <cell r="C1152" t="str">
            <v>VIOLETA DEL CARMEN PARRA PINCHEIRA</v>
          </cell>
        </row>
        <row r="1153">
          <cell r="C1153" t="str">
            <v>VITIVINICOLA Y COEMRCIAL MILLAHUE LTDA.</v>
          </cell>
        </row>
        <row r="1154">
          <cell r="C1154" t="str">
            <v>VIVIANA MAGDALENA SALAMANCA TORO</v>
          </cell>
        </row>
        <row r="1155">
          <cell r="C1155" t="str">
            <v>WALDO RODRIGUEZ AGUILERA</v>
          </cell>
        </row>
        <row r="1156">
          <cell r="C1156" t="str">
            <v>WALTERIO GALLARDO MUÑOZ</v>
          </cell>
        </row>
        <row r="1157">
          <cell r="C1157" t="str">
            <v>WENDY DEL PILAR VERGARA OSORIO</v>
          </cell>
        </row>
        <row r="1158">
          <cell r="C1158" t="str">
            <v>WILSON VERGARA MARDONES</v>
          </cell>
        </row>
        <row r="1159">
          <cell r="C1159" t="str">
            <v>XELLA CHILE S.A.</v>
          </cell>
        </row>
        <row r="1160">
          <cell r="C1160" t="str">
            <v>XIMENA CERON POLANCO</v>
          </cell>
        </row>
        <row r="1161">
          <cell r="C1161" t="str">
            <v>XIMENA ROXANA AGUILERA FERNANDEZ E.I.R.L.</v>
          </cell>
        </row>
        <row r="1162">
          <cell r="C1162" t="str">
            <v>YASMIN ASTRID JARPA MANRIQUEZ</v>
          </cell>
        </row>
        <row r="1163">
          <cell r="C1163" t="str">
            <v>YASNA PAOLA PEREZ MANRIQUEZ</v>
          </cell>
        </row>
        <row r="1164">
          <cell r="C1164" t="str">
            <v>YESSICA ISABEL CARDENAS RAMOS</v>
          </cell>
        </row>
        <row r="1165">
          <cell r="C1165" t="str">
            <v>YOLANDA DEL CARMEN PROVOSTE MORALES</v>
          </cell>
        </row>
        <row r="1166">
          <cell r="C1166" t="str">
            <v>YOLANDA DEL CARMEN RODRÍGUEZ GONZÁLEZ</v>
          </cell>
        </row>
        <row r="1167">
          <cell r="C1167" t="str">
            <v>YOLITO CENTRO FERRETERO S.A.</v>
          </cell>
        </row>
        <row r="1168">
          <cell r="C1168" t="str">
            <v>PROYECTOS DE INGENIERIA ESPEX LTDA.</v>
          </cell>
        </row>
        <row r="1169">
          <cell r="C1169" t="str">
            <v>SANDOVAL CASTILLO Y CIA. LTDA.</v>
          </cell>
        </row>
        <row r="1170">
          <cell r="C1170" t="str">
            <v>ANDRADES Y ANDRADES COMPAÑÍA LTDA.</v>
          </cell>
        </row>
        <row r="1171">
          <cell r="C1171" t="str">
            <v>INGENIERIA Y CONSTRUCCIÓN CQ LTDA.</v>
          </cell>
        </row>
        <row r="1172">
          <cell r="C1172" t="str">
            <v>RSA SEGUROS CHILE S.A.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5D2D-BFE3-48D9-BCD0-E0223AED736B}">
  <sheetPr>
    <tabColor rgb="FFFF0000"/>
    <pageSetUpPr fitToPage="1"/>
  </sheetPr>
  <dimension ref="B1:Z329"/>
  <sheetViews>
    <sheetView showGridLines="0" tabSelected="1" topLeftCell="A24" zoomScale="80" zoomScaleNormal="80" workbookViewId="0">
      <pane xSplit="3" ySplit="24" topLeftCell="D48" activePane="bottomRight" state="frozen"/>
      <selection activeCell="A24" sqref="A24"/>
      <selection pane="topRight" activeCell="D24" sqref="D24"/>
      <selection pane="bottomLeft" activeCell="A48" sqref="A48"/>
      <selection pane="bottomRight" activeCell="C40" sqref="C40"/>
    </sheetView>
  </sheetViews>
  <sheetFormatPr baseColWidth="10" defaultColWidth="9.1796875" defaultRowHeight="12.5" x14ac:dyDescent="0.35"/>
  <cols>
    <col min="1" max="1" width="3.36328125" style="3" customWidth="1"/>
    <col min="2" max="2" width="8.7265625" style="29" customWidth="1"/>
    <col min="3" max="3" width="33.81640625" style="3" customWidth="1"/>
    <col min="4" max="4" width="13.54296875" style="28" customWidth="1"/>
    <col min="5" max="5" width="11.81640625" style="3" customWidth="1"/>
    <col min="6" max="6" width="11.54296875" style="3" customWidth="1"/>
    <col min="7" max="7" width="11.6328125" style="3" customWidth="1"/>
    <col min="8" max="8" width="15.81640625" style="3" customWidth="1"/>
    <col min="9" max="9" width="17" style="4" customWidth="1"/>
    <col min="10" max="10" width="14.1796875" style="4" customWidth="1"/>
    <col min="11" max="11" width="18" style="4" customWidth="1"/>
    <col min="12" max="12" width="16.1796875" style="4" customWidth="1"/>
    <col min="13" max="13" width="16.1796875" style="3" customWidth="1"/>
    <col min="14" max="14" width="20.7265625" style="3" customWidth="1"/>
    <col min="15" max="15" width="18.453125" style="3" customWidth="1"/>
    <col min="16" max="16" width="5.90625" style="3" customWidth="1"/>
    <col min="17" max="18" width="14.81640625" style="3" customWidth="1"/>
    <col min="19" max="19" width="9.1796875" style="3"/>
    <col min="20" max="20" width="12.26953125" style="3" customWidth="1"/>
    <col min="21" max="257" width="9.1796875" style="3"/>
    <col min="258" max="258" width="9" style="3" customWidth="1"/>
    <col min="259" max="259" width="44.7265625" style="3" customWidth="1"/>
    <col min="260" max="260" width="13" style="3" customWidth="1"/>
    <col min="261" max="261" width="13.26953125" style="3" customWidth="1"/>
    <col min="262" max="262" width="14.453125" style="3" customWidth="1"/>
    <col min="263" max="263" width="17" style="3" customWidth="1"/>
    <col min="264" max="264" width="14.1796875" style="3" customWidth="1"/>
    <col min="265" max="265" width="18" style="3" customWidth="1"/>
    <col min="266" max="267" width="19" style="3" customWidth="1"/>
    <col min="268" max="268" width="20.7265625" style="3" customWidth="1"/>
    <col min="269" max="269" width="18.453125" style="3" customWidth="1"/>
    <col min="270" max="270" width="20.7265625" style="3" bestFit="1" customWidth="1"/>
    <col min="271" max="271" width="1.1796875" style="3" customWidth="1"/>
    <col min="272" max="272" width="18.26953125" style="3" customWidth="1"/>
    <col min="273" max="273" width="15.81640625" style="3" customWidth="1"/>
    <col min="274" max="274" width="9.1796875" style="3"/>
    <col min="275" max="276" width="12.26953125" style="3" customWidth="1"/>
    <col min="277" max="513" width="9.1796875" style="3"/>
    <col min="514" max="514" width="9" style="3" customWidth="1"/>
    <col min="515" max="515" width="44.7265625" style="3" customWidth="1"/>
    <col min="516" max="516" width="13" style="3" customWidth="1"/>
    <col min="517" max="517" width="13.26953125" style="3" customWidth="1"/>
    <col min="518" max="518" width="14.453125" style="3" customWidth="1"/>
    <col min="519" max="519" width="17" style="3" customWidth="1"/>
    <col min="520" max="520" width="14.1796875" style="3" customWidth="1"/>
    <col min="521" max="521" width="18" style="3" customWidth="1"/>
    <col min="522" max="523" width="19" style="3" customWidth="1"/>
    <col min="524" max="524" width="20.7265625" style="3" customWidth="1"/>
    <col min="525" max="525" width="18.453125" style="3" customWidth="1"/>
    <col min="526" max="526" width="20.7265625" style="3" bestFit="1" customWidth="1"/>
    <col min="527" max="527" width="1.1796875" style="3" customWidth="1"/>
    <col min="528" max="528" width="18.26953125" style="3" customWidth="1"/>
    <col min="529" max="529" width="15.81640625" style="3" customWidth="1"/>
    <col min="530" max="530" width="9.1796875" style="3"/>
    <col min="531" max="532" width="12.26953125" style="3" customWidth="1"/>
    <col min="533" max="769" width="9.1796875" style="3"/>
    <col min="770" max="770" width="9" style="3" customWidth="1"/>
    <col min="771" max="771" width="44.7265625" style="3" customWidth="1"/>
    <col min="772" max="772" width="13" style="3" customWidth="1"/>
    <col min="773" max="773" width="13.26953125" style="3" customWidth="1"/>
    <col min="774" max="774" width="14.453125" style="3" customWidth="1"/>
    <col min="775" max="775" width="17" style="3" customWidth="1"/>
    <col min="776" max="776" width="14.1796875" style="3" customWidth="1"/>
    <col min="777" max="777" width="18" style="3" customWidth="1"/>
    <col min="778" max="779" width="19" style="3" customWidth="1"/>
    <col min="780" max="780" width="20.7265625" style="3" customWidth="1"/>
    <col min="781" max="781" width="18.453125" style="3" customWidth="1"/>
    <col min="782" max="782" width="20.7265625" style="3" bestFit="1" customWidth="1"/>
    <col min="783" max="783" width="1.1796875" style="3" customWidth="1"/>
    <col min="784" max="784" width="18.26953125" style="3" customWidth="1"/>
    <col min="785" max="785" width="15.81640625" style="3" customWidth="1"/>
    <col min="786" max="786" width="9.1796875" style="3"/>
    <col min="787" max="788" width="12.26953125" style="3" customWidth="1"/>
    <col min="789" max="1025" width="9.1796875" style="3"/>
    <col min="1026" max="1026" width="9" style="3" customWidth="1"/>
    <col min="1027" max="1027" width="44.7265625" style="3" customWidth="1"/>
    <col min="1028" max="1028" width="13" style="3" customWidth="1"/>
    <col min="1029" max="1029" width="13.26953125" style="3" customWidth="1"/>
    <col min="1030" max="1030" width="14.453125" style="3" customWidth="1"/>
    <col min="1031" max="1031" width="17" style="3" customWidth="1"/>
    <col min="1032" max="1032" width="14.1796875" style="3" customWidth="1"/>
    <col min="1033" max="1033" width="18" style="3" customWidth="1"/>
    <col min="1034" max="1035" width="19" style="3" customWidth="1"/>
    <col min="1036" max="1036" width="20.7265625" style="3" customWidth="1"/>
    <col min="1037" max="1037" width="18.453125" style="3" customWidth="1"/>
    <col min="1038" max="1038" width="20.7265625" style="3" bestFit="1" customWidth="1"/>
    <col min="1039" max="1039" width="1.1796875" style="3" customWidth="1"/>
    <col min="1040" max="1040" width="18.26953125" style="3" customWidth="1"/>
    <col min="1041" max="1041" width="15.81640625" style="3" customWidth="1"/>
    <col min="1042" max="1042" width="9.1796875" style="3"/>
    <col min="1043" max="1044" width="12.26953125" style="3" customWidth="1"/>
    <col min="1045" max="1281" width="9.1796875" style="3"/>
    <col min="1282" max="1282" width="9" style="3" customWidth="1"/>
    <col min="1283" max="1283" width="44.7265625" style="3" customWidth="1"/>
    <col min="1284" max="1284" width="13" style="3" customWidth="1"/>
    <col min="1285" max="1285" width="13.26953125" style="3" customWidth="1"/>
    <col min="1286" max="1286" width="14.453125" style="3" customWidth="1"/>
    <col min="1287" max="1287" width="17" style="3" customWidth="1"/>
    <col min="1288" max="1288" width="14.1796875" style="3" customWidth="1"/>
    <col min="1289" max="1289" width="18" style="3" customWidth="1"/>
    <col min="1290" max="1291" width="19" style="3" customWidth="1"/>
    <col min="1292" max="1292" width="20.7265625" style="3" customWidth="1"/>
    <col min="1293" max="1293" width="18.453125" style="3" customWidth="1"/>
    <col min="1294" max="1294" width="20.7265625" style="3" bestFit="1" customWidth="1"/>
    <col min="1295" max="1295" width="1.1796875" style="3" customWidth="1"/>
    <col min="1296" max="1296" width="18.26953125" style="3" customWidth="1"/>
    <col min="1297" max="1297" width="15.81640625" style="3" customWidth="1"/>
    <col min="1298" max="1298" width="9.1796875" style="3"/>
    <col min="1299" max="1300" width="12.26953125" style="3" customWidth="1"/>
    <col min="1301" max="1537" width="9.1796875" style="3"/>
    <col min="1538" max="1538" width="9" style="3" customWidth="1"/>
    <col min="1539" max="1539" width="44.7265625" style="3" customWidth="1"/>
    <col min="1540" max="1540" width="13" style="3" customWidth="1"/>
    <col min="1541" max="1541" width="13.26953125" style="3" customWidth="1"/>
    <col min="1542" max="1542" width="14.453125" style="3" customWidth="1"/>
    <col min="1543" max="1543" width="17" style="3" customWidth="1"/>
    <col min="1544" max="1544" width="14.1796875" style="3" customWidth="1"/>
    <col min="1545" max="1545" width="18" style="3" customWidth="1"/>
    <col min="1546" max="1547" width="19" style="3" customWidth="1"/>
    <col min="1548" max="1548" width="20.7265625" style="3" customWidth="1"/>
    <col min="1549" max="1549" width="18.453125" style="3" customWidth="1"/>
    <col min="1550" max="1550" width="20.7265625" style="3" bestFit="1" customWidth="1"/>
    <col min="1551" max="1551" width="1.1796875" style="3" customWidth="1"/>
    <col min="1552" max="1552" width="18.26953125" style="3" customWidth="1"/>
    <col min="1553" max="1553" width="15.81640625" style="3" customWidth="1"/>
    <col min="1554" max="1554" width="9.1796875" style="3"/>
    <col min="1555" max="1556" width="12.26953125" style="3" customWidth="1"/>
    <col min="1557" max="1793" width="9.1796875" style="3"/>
    <col min="1794" max="1794" width="9" style="3" customWidth="1"/>
    <col min="1795" max="1795" width="44.7265625" style="3" customWidth="1"/>
    <col min="1796" max="1796" width="13" style="3" customWidth="1"/>
    <col min="1797" max="1797" width="13.26953125" style="3" customWidth="1"/>
    <col min="1798" max="1798" width="14.453125" style="3" customWidth="1"/>
    <col min="1799" max="1799" width="17" style="3" customWidth="1"/>
    <col min="1800" max="1800" width="14.1796875" style="3" customWidth="1"/>
    <col min="1801" max="1801" width="18" style="3" customWidth="1"/>
    <col min="1802" max="1803" width="19" style="3" customWidth="1"/>
    <col min="1804" max="1804" width="20.7265625" style="3" customWidth="1"/>
    <col min="1805" max="1805" width="18.453125" style="3" customWidth="1"/>
    <col min="1806" max="1806" width="20.7265625" style="3" bestFit="1" customWidth="1"/>
    <col min="1807" max="1807" width="1.1796875" style="3" customWidth="1"/>
    <col min="1808" max="1808" width="18.26953125" style="3" customWidth="1"/>
    <col min="1809" max="1809" width="15.81640625" style="3" customWidth="1"/>
    <col min="1810" max="1810" width="9.1796875" style="3"/>
    <col min="1811" max="1812" width="12.26953125" style="3" customWidth="1"/>
    <col min="1813" max="2049" width="9.1796875" style="3"/>
    <col min="2050" max="2050" width="9" style="3" customWidth="1"/>
    <col min="2051" max="2051" width="44.7265625" style="3" customWidth="1"/>
    <col min="2052" max="2052" width="13" style="3" customWidth="1"/>
    <col min="2053" max="2053" width="13.26953125" style="3" customWidth="1"/>
    <col min="2054" max="2054" width="14.453125" style="3" customWidth="1"/>
    <col min="2055" max="2055" width="17" style="3" customWidth="1"/>
    <col min="2056" max="2056" width="14.1796875" style="3" customWidth="1"/>
    <col min="2057" max="2057" width="18" style="3" customWidth="1"/>
    <col min="2058" max="2059" width="19" style="3" customWidth="1"/>
    <col min="2060" max="2060" width="20.7265625" style="3" customWidth="1"/>
    <col min="2061" max="2061" width="18.453125" style="3" customWidth="1"/>
    <col min="2062" max="2062" width="20.7265625" style="3" bestFit="1" customWidth="1"/>
    <col min="2063" max="2063" width="1.1796875" style="3" customWidth="1"/>
    <col min="2064" max="2064" width="18.26953125" style="3" customWidth="1"/>
    <col min="2065" max="2065" width="15.81640625" style="3" customWidth="1"/>
    <col min="2066" max="2066" width="9.1796875" style="3"/>
    <col min="2067" max="2068" width="12.26953125" style="3" customWidth="1"/>
    <col min="2069" max="2305" width="9.1796875" style="3"/>
    <col min="2306" max="2306" width="9" style="3" customWidth="1"/>
    <col min="2307" max="2307" width="44.7265625" style="3" customWidth="1"/>
    <col min="2308" max="2308" width="13" style="3" customWidth="1"/>
    <col min="2309" max="2309" width="13.26953125" style="3" customWidth="1"/>
    <col min="2310" max="2310" width="14.453125" style="3" customWidth="1"/>
    <col min="2311" max="2311" width="17" style="3" customWidth="1"/>
    <col min="2312" max="2312" width="14.1796875" style="3" customWidth="1"/>
    <col min="2313" max="2313" width="18" style="3" customWidth="1"/>
    <col min="2314" max="2315" width="19" style="3" customWidth="1"/>
    <col min="2316" max="2316" width="20.7265625" style="3" customWidth="1"/>
    <col min="2317" max="2317" width="18.453125" style="3" customWidth="1"/>
    <col min="2318" max="2318" width="20.7265625" style="3" bestFit="1" customWidth="1"/>
    <col min="2319" max="2319" width="1.1796875" style="3" customWidth="1"/>
    <col min="2320" max="2320" width="18.26953125" style="3" customWidth="1"/>
    <col min="2321" max="2321" width="15.81640625" style="3" customWidth="1"/>
    <col min="2322" max="2322" width="9.1796875" style="3"/>
    <col min="2323" max="2324" width="12.26953125" style="3" customWidth="1"/>
    <col min="2325" max="2561" width="9.1796875" style="3"/>
    <col min="2562" max="2562" width="9" style="3" customWidth="1"/>
    <col min="2563" max="2563" width="44.7265625" style="3" customWidth="1"/>
    <col min="2564" max="2564" width="13" style="3" customWidth="1"/>
    <col min="2565" max="2565" width="13.26953125" style="3" customWidth="1"/>
    <col min="2566" max="2566" width="14.453125" style="3" customWidth="1"/>
    <col min="2567" max="2567" width="17" style="3" customWidth="1"/>
    <col min="2568" max="2568" width="14.1796875" style="3" customWidth="1"/>
    <col min="2569" max="2569" width="18" style="3" customWidth="1"/>
    <col min="2570" max="2571" width="19" style="3" customWidth="1"/>
    <col min="2572" max="2572" width="20.7265625" style="3" customWidth="1"/>
    <col min="2573" max="2573" width="18.453125" style="3" customWidth="1"/>
    <col min="2574" max="2574" width="20.7265625" style="3" bestFit="1" customWidth="1"/>
    <col min="2575" max="2575" width="1.1796875" style="3" customWidth="1"/>
    <col min="2576" max="2576" width="18.26953125" style="3" customWidth="1"/>
    <col min="2577" max="2577" width="15.81640625" style="3" customWidth="1"/>
    <col min="2578" max="2578" width="9.1796875" style="3"/>
    <col min="2579" max="2580" width="12.26953125" style="3" customWidth="1"/>
    <col min="2581" max="2817" width="9.1796875" style="3"/>
    <col min="2818" max="2818" width="9" style="3" customWidth="1"/>
    <col min="2819" max="2819" width="44.7265625" style="3" customWidth="1"/>
    <col min="2820" max="2820" width="13" style="3" customWidth="1"/>
    <col min="2821" max="2821" width="13.26953125" style="3" customWidth="1"/>
    <col min="2822" max="2822" width="14.453125" style="3" customWidth="1"/>
    <col min="2823" max="2823" width="17" style="3" customWidth="1"/>
    <col min="2824" max="2824" width="14.1796875" style="3" customWidth="1"/>
    <col min="2825" max="2825" width="18" style="3" customWidth="1"/>
    <col min="2826" max="2827" width="19" style="3" customWidth="1"/>
    <col min="2828" max="2828" width="20.7265625" style="3" customWidth="1"/>
    <col min="2829" max="2829" width="18.453125" style="3" customWidth="1"/>
    <col min="2830" max="2830" width="20.7265625" style="3" bestFit="1" customWidth="1"/>
    <col min="2831" max="2831" width="1.1796875" style="3" customWidth="1"/>
    <col min="2832" max="2832" width="18.26953125" style="3" customWidth="1"/>
    <col min="2833" max="2833" width="15.81640625" style="3" customWidth="1"/>
    <col min="2834" max="2834" width="9.1796875" style="3"/>
    <col min="2835" max="2836" width="12.26953125" style="3" customWidth="1"/>
    <col min="2837" max="3073" width="9.1796875" style="3"/>
    <col min="3074" max="3074" width="9" style="3" customWidth="1"/>
    <col min="3075" max="3075" width="44.7265625" style="3" customWidth="1"/>
    <col min="3076" max="3076" width="13" style="3" customWidth="1"/>
    <col min="3077" max="3077" width="13.26953125" style="3" customWidth="1"/>
    <col min="3078" max="3078" width="14.453125" style="3" customWidth="1"/>
    <col min="3079" max="3079" width="17" style="3" customWidth="1"/>
    <col min="3080" max="3080" width="14.1796875" style="3" customWidth="1"/>
    <col min="3081" max="3081" width="18" style="3" customWidth="1"/>
    <col min="3082" max="3083" width="19" style="3" customWidth="1"/>
    <col min="3084" max="3084" width="20.7265625" style="3" customWidth="1"/>
    <col min="3085" max="3085" width="18.453125" style="3" customWidth="1"/>
    <col min="3086" max="3086" width="20.7265625" style="3" bestFit="1" customWidth="1"/>
    <col min="3087" max="3087" width="1.1796875" style="3" customWidth="1"/>
    <col min="3088" max="3088" width="18.26953125" style="3" customWidth="1"/>
    <col min="3089" max="3089" width="15.81640625" style="3" customWidth="1"/>
    <col min="3090" max="3090" width="9.1796875" style="3"/>
    <col min="3091" max="3092" width="12.26953125" style="3" customWidth="1"/>
    <col min="3093" max="3329" width="9.1796875" style="3"/>
    <col min="3330" max="3330" width="9" style="3" customWidth="1"/>
    <col min="3331" max="3331" width="44.7265625" style="3" customWidth="1"/>
    <col min="3332" max="3332" width="13" style="3" customWidth="1"/>
    <col min="3333" max="3333" width="13.26953125" style="3" customWidth="1"/>
    <col min="3334" max="3334" width="14.453125" style="3" customWidth="1"/>
    <col min="3335" max="3335" width="17" style="3" customWidth="1"/>
    <col min="3336" max="3336" width="14.1796875" style="3" customWidth="1"/>
    <col min="3337" max="3337" width="18" style="3" customWidth="1"/>
    <col min="3338" max="3339" width="19" style="3" customWidth="1"/>
    <col min="3340" max="3340" width="20.7265625" style="3" customWidth="1"/>
    <col min="3341" max="3341" width="18.453125" style="3" customWidth="1"/>
    <col min="3342" max="3342" width="20.7265625" style="3" bestFit="1" customWidth="1"/>
    <col min="3343" max="3343" width="1.1796875" style="3" customWidth="1"/>
    <col min="3344" max="3344" width="18.26953125" style="3" customWidth="1"/>
    <col min="3345" max="3345" width="15.81640625" style="3" customWidth="1"/>
    <col min="3346" max="3346" width="9.1796875" style="3"/>
    <col min="3347" max="3348" width="12.26953125" style="3" customWidth="1"/>
    <col min="3349" max="3585" width="9.1796875" style="3"/>
    <col min="3586" max="3586" width="9" style="3" customWidth="1"/>
    <col min="3587" max="3587" width="44.7265625" style="3" customWidth="1"/>
    <col min="3588" max="3588" width="13" style="3" customWidth="1"/>
    <col min="3589" max="3589" width="13.26953125" style="3" customWidth="1"/>
    <col min="3590" max="3590" width="14.453125" style="3" customWidth="1"/>
    <col min="3591" max="3591" width="17" style="3" customWidth="1"/>
    <col min="3592" max="3592" width="14.1796875" style="3" customWidth="1"/>
    <col min="3593" max="3593" width="18" style="3" customWidth="1"/>
    <col min="3594" max="3595" width="19" style="3" customWidth="1"/>
    <col min="3596" max="3596" width="20.7265625" style="3" customWidth="1"/>
    <col min="3597" max="3597" width="18.453125" style="3" customWidth="1"/>
    <col min="3598" max="3598" width="20.7265625" style="3" bestFit="1" customWidth="1"/>
    <col min="3599" max="3599" width="1.1796875" style="3" customWidth="1"/>
    <col min="3600" max="3600" width="18.26953125" style="3" customWidth="1"/>
    <col min="3601" max="3601" width="15.81640625" style="3" customWidth="1"/>
    <col min="3602" max="3602" width="9.1796875" style="3"/>
    <col min="3603" max="3604" width="12.26953125" style="3" customWidth="1"/>
    <col min="3605" max="3841" width="9.1796875" style="3"/>
    <col min="3842" max="3842" width="9" style="3" customWidth="1"/>
    <col min="3843" max="3843" width="44.7265625" style="3" customWidth="1"/>
    <col min="3844" max="3844" width="13" style="3" customWidth="1"/>
    <col min="3845" max="3845" width="13.26953125" style="3" customWidth="1"/>
    <col min="3846" max="3846" width="14.453125" style="3" customWidth="1"/>
    <col min="3847" max="3847" width="17" style="3" customWidth="1"/>
    <col min="3848" max="3848" width="14.1796875" style="3" customWidth="1"/>
    <col min="3849" max="3849" width="18" style="3" customWidth="1"/>
    <col min="3850" max="3851" width="19" style="3" customWidth="1"/>
    <col min="3852" max="3852" width="20.7265625" style="3" customWidth="1"/>
    <col min="3853" max="3853" width="18.453125" style="3" customWidth="1"/>
    <col min="3854" max="3854" width="20.7265625" style="3" bestFit="1" customWidth="1"/>
    <col min="3855" max="3855" width="1.1796875" style="3" customWidth="1"/>
    <col min="3856" max="3856" width="18.26953125" style="3" customWidth="1"/>
    <col min="3857" max="3857" width="15.81640625" style="3" customWidth="1"/>
    <col min="3858" max="3858" width="9.1796875" style="3"/>
    <col min="3859" max="3860" width="12.26953125" style="3" customWidth="1"/>
    <col min="3861" max="4097" width="9.1796875" style="3"/>
    <col min="4098" max="4098" width="9" style="3" customWidth="1"/>
    <col min="4099" max="4099" width="44.7265625" style="3" customWidth="1"/>
    <col min="4100" max="4100" width="13" style="3" customWidth="1"/>
    <col min="4101" max="4101" width="13.26953125" style="3" customWidth="1"/>
    <col min="4102" max="4102" width="14.453125" style="3" customWidth="1"/>
    <col min="4103" max="4103" width="17" style="3" customWidth="1"/>
    <col min="4104" max="4104" width="14.1796875" style="3" customWidth="1"/>
    <col min="4105" max="4105" width="18" style="3" customWidth="1"/>
    <col min="4106" max="4107" width="19" style="3" customWidth="1"/>
    <col min="4108" max="4108" width="20.7265625" style="3" customWidth="1"/>
    <col min="4109" max="4109" width="18.453125" style="3" customWidth="1"/>
    <col min="4110" max="4110" width="20.7265625" style="3" bestFit="1" customWidth="1"/>
    <col min="4111" max="4111" width="1.1796875" style="3" customWidth="1"/>
    <col min="4112" max="4112" width="18.26953125" style="3" customWidth="1"/>
    <col min="4113" max="4113" width="15.81640625" style="3" customWidth="1"/>
    <col min="4114" max="4114" width="9.1796875" style="3"/>
    <col min="4115" max="4116" width="12.26953125" style="3" customWidth="1"/>
    <col min="4117" max="4353" width="9.1796875" style="3"/>
    <col min="4354" max="4354" width="9" style="3" customWidth="1"/>
    <col min="4355" max="4355" width="44.7265625" style="3" customWidth="1"/>
    <col min="4356" max="4356" width="13" style="3" customWidth="1"/>
    <col min="4357" max="4357" width="13.26953125" style="3" customWidth="1"/>
    <col min="4358" max="4358" width="14.453125" style="3" customWidth="1"/>
    <col min="4359" max="4359" width="17" style="3" customWidth="1"/>
    <col min="4360" max="4360" width="14.1796875" style="3" customWidth="1"/>
    <col min="4361" max="4361" width="18" style="3" customWidth="1"/>
    <col min="4362" max="4363" width="19" style="3" customWidth="1"/>
    <col min="4364" max="4364" width="20.7265625" style="3" customWidth="1"/>
    <col min="4365" max="4365" width="18.453125" style="3" customWidth="1"/>
    <col min="4366" max="4366" width="20.7265625" style="3" bestFit="1" customWidth="1"/>
    <col min="4367" max="4367" width="1.1796875" style="3" customWidth="1"/>
    <col min="4368" max="4368" width="18.26953125" style="3" customWidth="1"/>
    <col min="4369" max="4369" width="15.81640625" style="3" customWidth="1"/>
    <col min="4370" max="4370" width="9.1796875" style="3"/>
    <col min="4371" max="4372" width="12.26953125" style="3" customWidth="1"/>
    <col min="4373" max="4609" width="9.1796875" style="3"/>
    <col min="4610" max="4610" width="9" style="3" customWidth="1"/>
    <col min="4611" max="4611" width="44.7265625" style="3" customWidth="1"/>
    <col min="4612" max="4612" width="13" style="3" customWidth="1"/>
    <col min="4613" max="4613" width="13.26953125" style="3" customWidth="1"/>
    <col min="4614" max="4614" width="14.453125" style="3" customWidth="1"/>
    <col min="4615" max="4615" width="17" style="3" customWidth="1"/>
    <col min="4616" max="4616" width="14.1796875" style="3" customWidth="1"/>
    <col min="4617" max="4617" width="18" style="3" customWidth="1"/>
    <col min="4618" max="4619" width="19" style="3" customWidth="1"/>
    <col min="4620" max="4620" width="20.7265625" style="3" customWidth="1"/>
    <col min="4621" max="4621" width="18.453125" style="3" customWidth="1"/>
    <col min="4622" max="4622" width="20.7265625" style="3" bestFit="1" customWidth="1"/>
    <col min="4623" max="4623" width="1.1796875" style="3" customWidth="1"/>
    <col min="4624" max="4624" width="18.26953125" style="3" customWidth="1"/>
    <col min="4625" max="4625" width="15.81640625" style="3" customWidth="1"/>
    <col min="4626" max="4626" width="9.1796875" style="3"/>
    <col min="4627" max="4628" width="12.26953125" style="3" customWidth="1"/>
    <col min="4629" max="4865" width="9.1796875" style="3"/>
    <col min="4866" max="4866" width="9" style="3" customWidth="1"/>
    <col min="4867" max="4867" width="44.7265625" style="3" customWidth="1"/>
    <col min="4868" max="4868" width="13" style="3" customWidth="1"/>
    <col min="4869" max="4869" width="13.26953125" style="3" customWidth="1"/>
    <col min="4870" max="4870" width="14.453125" style="3" customWidth="1"/>
    <col min="4871" max="4871" width="17" style="3" customWidth="1"/>
    <col min="4872" max="4872" width="14.1796875" style="3" customWidth="1"/>
    <col min="4873" max="4873" width="18" style="3" customWidth="1"/>
    <col min="4874" max="4875" width="19" style="3" customWidth="1"/>
    <col min="4876" max="4876" width="20.7265625" style="3" customWidth="1"/>
    <col min="4877" max="4877" width="18.453125" style="3" customWidth="1"/>
    <col min="4878" max="4878" width="20.7265625" style="3" bestFit="1" customWidth="1"/>
    <col min="4879" max="4879" width="1.1796875" style="3" customWidth="1"/>
    <col min="4880" max="4880" width="18.26953125" style="3" customWidth="1"/>
    <col min="4881" max="4881" width="15.81640625" style="3" customWidth="1"/>
    <col min="4882" max="4882" width="9.1796875" style="3"/>
    <col min="4883" max="4884" width="12.26953125" style="3" customWidth="1"/>
    <col min="4885" max="5121" width="9.1796875" style="3"/>
    <col min="5122" max="5122" width="9" style="3" customWidth="1"/>
    <col min="5123" max="5123" width="44.7265625" style="3" customWidth="1"/>
    <col min="5124" max="5124" width="13" style="3" customWidth="1"/>
    <col min="5125" max="5125" width="13.26953125" style="3" customWidth="1"/>
    <col min="5126" max="5126" width="14.453125" style="3" customWidth="1"/>
    <col min="5127" max="5127" width="17" style="3" customWidth="1"/>
    <col min="5128" max="5128" width="14.1796875" style="3" customWidth="1"/>
    <col min="5129" max="5129" width="18" style="3" customWidth="1"/>
    <col min="5130" max="5131" width="19" style="3" customWidth="1"/>
    <col min="5132" max="5132" width="20.7265625" style="3" customWidth="1"/>
    <col min="5133" max="5133" width="18.453125" style="3" customWidth="1"/>
    <col min="5134" max="5134" width="20.7265625" style="3" bestFit="1" customWidth="1"/>
    <col min="5135" max="5135" width="1.1796875" style="3" customWidth="1"/>
    <col min="5136" max="5136" width="18.26953125" style="3" customWidth="1"/>
    <col min="5137" max="5137" width="15.81640625" style="3" customWidth="1"/>
    <col min="5138" max="5138" width="9.1796875" style="3"/>
    <col min="5139" max="5140" width="12.26953125" style="3" customWidth="1"/>
    <col min="5141" max="5377" width="9.1796875" style="3"/>
    <col min="5378" max="5378" width="9" style="3" customWidth="1"/>
    <col min="5379" max="5379" width="44.7265625" style="3" customWidth="1"/>
    <col min="5380" max="5380" width="13" style="3" customWidth="1"/>
    <col min="5381" max="5381" width="13.26953125" style="3" customWidth="1"/>
    <col min="5382" max="5382" width="14.453125" style="3" customWidth="1"/>
    <col min="5383" max="5383" width="17" style="3" customWidth="1"/>
    <col min="5384" max="5384" width="14.1796875" style="3" customWidth="1"/>
    <col min="5385" max="5385" width="18" style="3" customWidth="1"/>
    <col min="5386" max="5387" width="19" style="3" customWidth="1"/>
    <col min="5388" max="5388" width="20.7265625" style="3" customWidth="1"/>
    <col min="5389" max="5389" width="18.453125" style="3" customWidth="1"/>
    <col min="5390" max="5390" width="20.7265625" style="3" bestFit="1" customWidth="1"/>
    <col min="5391" max="5391" width="1.1796875" style="3" customWidth="1"/>
    <col min="5392" max="5392" width="18.26953125" style="3" customWidth="1"/>
    <col min="5393" max="5393" width="15.81640625" style="3" customWidth="1"/>
    <col min="5394" max="5394" width="9.1796875" style="3"/>
    <col min="5395" max="5396" width="12.26953125" style="3" customWidth="1"/>
    <col min="5397" max="5633" width="9.1796875" style="3"/>
    <col min="5634" max="5634" width="9" style="3" customWidth="1"/>
    <col min="5635" max="5635" width="44.7265625" style="3" customWidth="1"/>
    <col min="5636" max="5636" width="13" style="3" customWidth="1"/>
    <col min="5637" max="5637" width="13.26953125" style="3" customWidth="1"/>
    <col min="5638" max="5638" width="14.453125" style="3" customWidth="1"/>
    <col min="5639" max="5639" width="17" style="3" customWidth="1"/>
    <col min="5640" max="5640" width="14.1796875" style="3" customWidth="1"/>
    <col min="5641" max="5641" width="18" style="3" customWidth="1"/>
    <col min="5642" max="5643" width="19" style="3" customWidth="1"/>
    <col min="5644" max="5644" width="20.7265625" style="3" customWidth="1"/>
    <col min="5645" max="5645" width="18.453125" style="3" customWidth="1"/>
    <col min="5646" max="5646" width="20.7265625" style="3" bestFit="1" customWidth="1"/>
    <col min="5647" max="5647" width="1.1796875" style="3" customWidth="1"/>
    <col min="5648" max="5648" width="18.26953125" style="3" customWidth="1"/>
    <col min="5649" max="5649" width="15.81640625" style="3" customWidth="1"/>
    <col min="5650" max="5650" width="9.1796875" style="3"/>
    <col min="5651" max="5652" width="12.26953125" style="3" customWidth="1"/>
    <col min="5653" max="5889" width="9.1796875" style="3"/>
    <col min="5890" max="5890" width="9" style="3" customWidth="1"/>
    <col min="5891" max="5891" width="44.7265625" style="3" customWidth="1"/>
    <col min="5892" max="5892" width="13" style="3" customWidth="1"/>
    <col min="5893" max="5893" width="13.26953125" style="3" customWidth="1"/>
    <col min="5894" max="5894" width="14.453125" style="3" customWidth="1"/>
    <col min="5895" max="5895" width="17" style="3" customWidth="1"/>
    <col min="5896" max="5896" width="14.1796875" style="3" customWidth="1"/>
    <col min="5897" max="5897" width="18" style="3" customWidth="1"/>
    <col min="5898" max="5899" width="19" style="3" customWidth="1"/>
    <col min="5900" max="5900" width="20.7265625" style="3" customWidth="1"/>
    <col min="5901" max="5901" width="18.453125" style="3" customWidth="1"/>
    <col min="5902" max="5902" width="20.7265625" style="3" bestFit="1" customWidth="1"/>
    <col min="5903" max="5903" width="1.1796875" style="3" customWidth="1"/>
    <col min="5904" max="5904" width="18.26953125" style="3" customWidth="1"/>
    <col min="5905" max="5905" width="15.81640625" style="3" customWidth="1"/>
    <col min="5906" max="5906" width="9.1796875" style="3"/>
    <col min="5907" max="5908" width="12.26953125" style="3" customWidth="1"/>
    <col min="5909" max="6145" width="9.1796875" style="3"/>
    <col min="6146" max="6146" width="9" style="3" customWidth="1"/>
    <col min="6147" max="6147" width="44.7265625" style="3" customWidth="1"/>
    <col min="6148" max="6148" width="13" style="3" customWidth="1"/>
    <col min="6149" max="6149" width="13.26953125" style="3" customWidth="1"/>
    <col min="6150" max="6150" width="14.453125" style="3" customWidth="1"/>
    <col min="6151" max="6151" width="17" style="3" customWidth="1"/>
    <col min="6152" max="6152" width="14.1796875" style="3" customWidth="1"/>
    <col min="6153" max="6153" width="18" style="3" customWidth="1"/>
    <col min="6154" max="6155" width="19" style="3" customWidth="1"/>
    <col min="6156" max="6156" width="20.7265625" style="3" customWidth="1"/>
    <col min="6157" max="6157" width="18.453125" style="3" customWidth="1"/>
    <col min="6158" max="6158" width="20.7265625" style="3" bestFit="1" customWidth="1"/>
    <col min="6159" max="6159" width="1.1796875" style="3" customWidth="1"/>
    <col min="6160" max="6160" width="18.26953125" style="3" customWidth="1"/>
    <col min="6161" max="6161" width="15.81640625" style="3" customWidth="1"/>
    <col min="6162" max="6162" width="9.1796875" style="3"/>
    <col min="6163" max="6164" width="12.26953125" style="3" customWidth="1"/>
    <col min="6165" max="6401" width="9.1796875" style="3"/>
    <col min="6402" max="6402" width="9" style="3" customWidth="1"/>
    <col min="6403" max="6403" width="44.7265625" style="3" customWidth="1"/>
    <col min="6404" max="6404" width="13" style="3" customWidth="1"/>
    <col min="6405" max="6405" width="13.26953125" style="3" customWidth="1"/>
    <col min="6406" max="6406" width="14.453125" style="3" customWidth="1"/>
    <col min="6407" max="6407" width="17" style="3" customWidth="1"/>
    <col min="6408" max="6408" width="14.1796875" style="3" customWidth="1"/>
    <col min="6409" max="6409" width="18" style="3" customWidth="1"/>
    <col min="6410" max="6411" width="19" style="3" customWidth="1"/>
    <col min="6412" max="6412" width="20.7265625" style="3" customWidth="1"/>
    <col min="6413" max="6413" width="18.453125" style="3" customWidth="1"/>
    <col min="6414" max="6414" width="20.7265625" style="3" bestFit="1" customWidth="1"/>
    <col min="6415" max="6415" width="1.1796875" style="3" customWidth="1"/>
    <col min="6416" max="6416" width="18.26953125" style="3" customWidth="1"/>
    <col min="6417" max="6417" width="15.81640625" style="3" customWidth="1"/>
    <col min="6418" max="6418" width="9.1796875" style="3"/>
    <col min="6419" max="6420" width="12.26953125" style="3" customWidth="1"/>
    <col min="6421" max="6657" width="9.1796875" style="3"/>
    <col min="6658" max="6658" width="9" style="3" customWidth="1"/>
    <col min="6659" max="6659" width="44.7265625" style="3" customWidth="1"/>
    <col min="6660" max="6660" width="13" style="3" customWidth="1"/>
    <col min="6661" max="6661" width="13.26953125" style="3" customWidth="1"/>
    <col min="6662" max="6662" width="14.453125" style="3" customWidth="1"/>
    <col min="6663" max="6663" width="17" style="3" customWidth="1"/>
    <col min="6664" max="6664" width="14.1796875" style="3" customWidth="1"/>
    <col min="6665" max="6665" width="18" style="3" customWidth="1"/>
    <col min="6666" max="6667" width="19" style="3" customWidth="1"/>
    <col min="6668" max="6668" width="20.7265625" style="3" customWidth="1"/>
    <col min="6669" max="6669" width="18.453125" style="3" customWidth="1"/>
    <col min="6670" max="6670" width="20.7265625" style="3" bestFit="1" customWidth="1"/>
    <col min="6671" max="6671" width="1.1796875" style="3" customWidth="1"/>
    <col min="6672" max="6672" width="18.26953125" style="3" customWidth="1"/>
    <col min="6673" max="6673" width="15.81640625" style="3" customWidth="1"/>
    <col min="6674" max="6674" width="9.1796875" style="3"/>
    <col min="6675" max="6676" width="12.26953125" style="3" customWidth="1"/>
    <col min="6677" max="6913" width="9.1796875" style="3"/>
    <col min="6914" max="6914" width="9" style="3" customWidth="1"/>
    <col min="6915" max="6915" width="44.7265625" style="3" customWidth="1"/>
    <col min="6916" max="6916" width="13" style="3" customWidth="1"/>
    <col min="6917" max="6917" width="13.26953125" style="3" customWidth="1"/>
    <col min="6918" max="6918" width="14.453125" style="3" customWidth="1"/>
    <col min="6919" max="6919" width="17" style="3" customWidth="1"/>
    <col min="6920" max="6920" width="14.1796875" style="3" customWidth="1"/>
    <col min="6921" max="6921" width="18" style="3" customWidth="1"/>
    <col min="6922" max="6923" width="19" style="3" customWidth="1"/>
    <col min="6924" max="6924" width="20.7265625" style="3" customWidth="1"/>
    <col min="6925" max="6925" width="18.453125" style="3" customWidth="1"/>
    <col min="6926" max="6926" width="20.7265625" style="3" bestFit="1" customWidth="1"/>
    <col min="6927" max="6927" width="1.1796875" style="3" customWidth="1"/>
    <col min="6928" max="6928" width="18.26953125" style="3" customWidth="1"/>
    <col min="6929" max="6929" width="15.81640625" style="3" customWidth="1"/>
    <col min="6930" max="6930" width="9.1796875" style="3"/>
    <col min="6931" max="6932" width="12.26953125" style="3" customWidth="1"/>
    <col min="6933" max="7169" width="9.1796875" style="3"/>
    <col min="7170" max="7170" width="9" style="3" customWidth="1"/>
    <col min="7171" max="7171" width="44.7265625" style="3" customWidth="1"/>
    <col min="7172" max="7172" width="13" style="3" customWidth="1"/>
    <col min="7173" max="7173" width="13.26953125" style="3" customWidth="1"/>
    <col min="7174" max="7174" width="14.453125" style="3" customWidth="1"/>
    <col min="7175" max="7175" width="17" style="3" customWidth="1"/>
    <col min="7176" max="7176" width="14.1796875" style="3" customWidth="1"/>
    <col min="7177" max="7177" width="18" style="3" customWidth="1"/>
    <col min="7178" max="7179" width="19" style="3" customWidth="1"/>
    <col min="7180" max="7180" width="20.7265625" style="3" customWidth="1"/>
    <col min="7181" max="7181" width="18.453125" style="3" customWidth="1"/>
    <col min="7182" max="7182" width="20.7265625" style="3" bestFit="1" customWidth="1"/>
    <col min="7183" max="7183" width="1.1796875" style="3" customWidth="1"/>
    <col min="7184" max="7184" width="18.26953125" style="3" customWidth="1"/>
    <col min="7185" max="7185" width="15.81640625" style="3" customWidth="1"/>
    <col min="7186" max="7186" width="9.1796875" style="3"/>
    <col min="7187" max="7188" width="12.26953125" style="3" customWidth="1"/>
    <col min="7189" max="7425" width="9.1796875" style="3"/>
    <col min="7426" max="7426" width="9" style="3" customWidth="1"/>
    <col min="7427" max="7427" width="44.7265625" style="3" customWidth="1"/>
    <col min="7428" max="7428" width="13" style="3" customWidth="1"/>
    <col min="7429" max="7429" width="13.26953125" style="3" customWidth="1"/>
    <col min="7430" max="7430" width="14.453125" style="3" customWidth="1"/>
    <col min="7431" max="7431" width="17" style="3" customWidth="1"/>
    <col min="7432" max="7432" width="14.1796875" style="3" customWidth="1"/>
    <col min="7433" max="7433" width="18" style="3" customWidth="1"/>
    <col min="7434" max="7435" width="19" style="3" customWidth="1"/>
    <col min="7436" max="7436" width="20.7265625" style="3" customWidth="1"/>
    <col min="7437" max="7437" width="18.453125" style="3" customWidth="1"/>
    <col min="7438" max="7438" width="20.7265625" style="3" bestFit="1" customWidth="1"/>
    <col min="7439" max="7439" width="1.1796875" style="3" customWidth="1"/>
    <col min="7440" max="7440" width="18.26953125" style="3" customWidth="1"/>
    <col min="7441" max="7441" width="15.81640625" style="3" customWidth="1"/>
    <col min="7442" max="7442" width="9.1796875" style="3"/>
    <col min="7443" max="7444" width="12.26953125" style="3" customWidth="1"/>
    <col min="7445" max="7681" width="9.1796875" style="3"/>
    <col min="7682" max="7682" width="9" style="3" customWidth="1"/>
    <col min="7683" max="7683" width="44.7265625" style="3" customWidth="1"/>
    <col min="7684" max="7684" width="13" style="3" customWidth="1"/>
    <col min="7685" max="7685" width="13.26953125" style="3" customWidth="1"/>
    <col min="7686" max="7686" width="14.453125" style="3" customWidth="1"/>
    <col min="7687" max="7687" width="17" style="3" customWidth="1"/>
    <col min="7688" max="7688" width="14.1796875" style="3" customWidth="1"/>
    <col min="7689" max="7689" width="18" style="3" customWidth="1"/>
    <col min="7690" max="7691" width="19" style="3" customWidth="1"/>
    <col min="7692" max="7692" width="20.7265625" style="3" customWidth="1"/>
    <col min="7693" max="7693" width="18.453125" style="3" customWidth="1"/>
    <col min="7694" max="7694" width="20.7265625" style="3" bestFit="1" customWidth="1"/>
    <col min="7695" max="7695" width="1.1796875" style="3" customWidth="1"/>
    <col min="7696" max="7696" width="18.26953125" style="3" customWidth="1"/>
    <col min="7697" max="7697" width="15.81640625" style="3" customWidth="1"/>
    <col min="7698" max="7698" width="9.1796875" style="3"/>
    <col min="7699" max="7700" width="12.26953125" style="3" customWidth="1"/>
    <col min="7701" max="7937" width="9.1796875" style="3"/>
    <col min="7938" max="7938" width="9" style="3" customWidth="1"/>
    <col min="7939" max="7939" width="44.7265625" style="3" customWidth="1"/>
    <col min="7940" max="7940" width="13" style="3" customWidth="1"/>
    <col min="7941" max="7941" width="13.26953125" style="3" customWidth="1"/>
    <col min="7942" max="7942" width="14.453125" style="3" customWidth="1"/>
    <col min="7943" max="7943" width="17" style="3" customWidth="1"/>
    <col min="7944" max="7944" width="14.1796875" style="3" customWidth="1"/>
    <col min="7945" max="7945" width="18" style="3" customWidth="1"/>
    <col min="7946" max="7947" width="19" style="3" customWidth="1"/>
    <col min="7948" max="7948" width="20.7265625" style="3" customWidth="1"/>
    <col min="7949" max="7949" width="18.453125" style="3" customWidth="1"/>
    <col min="7950" max="7950" width="20.7265625" style="3" bestFit="1" customWidth="1"/>
    <col min="7951" max="7951" width="1.1796875" style="3" customWidth="1"/>
    <col min="7952" max="7952" width="18.26953125" style="3" customWidth="1"/>
    <col min="7953" max="7953" width="15.81640625" style="3" customWidth="1"/>
    <col min="7954" max="7954" width="9.1796875" style="3"/>
    <col min="7955" max="7956" width="12.26953125" style="3" customWidth="1"/>
    <col min="7957" max="8193" width="9.1796875" style="3"/>
    <col min="8194" max="8194" width="9" style="3" customWidth="1"/>
    <col min="8195" max="8195" width="44.7265625" style="3" customWidth="1"/>
    <col min="8196" max="8196" width="13" style="3" customWidth="1"/>
    <col min="8197" max="8197" width="13.26953125" style="3" customWidth="1"/>
    <col min="8198" max="8198" width="14.453125" style="3" customWidth="1"/>
    <col min="8199" max="8199" width="17" style="3" customWidth="1"/>
    <col min="8200" max="8200" width="14.1796875" style="3" customWidth="1"/>
    <col min="8201" max="8201" width="18" style="3" customWidth="1"/>
    <col min="8202" max="8203" width="19" style="3" customWidth="1"/>
    <col min="8204" max="8204" width="20.7265625" style="3" customWidth="1"/>
    <col min="8205" max="8205" width="18.453125" style="3" customWidth="1"/>
    <col min="8206" max="8206" width="20.7265625" style="3" bestFit="1" customWidth="1"/>
    <col min="8207" max="8207" width="1.1796875" style="3" customWidth="1"/>
    <col min="8208" max="8208" width="18.26953125" style="3" customWidth="1"/>
    <col min="8209" max="8209" width="15.81640625" style="3" customWidth="1"/>
    <col min="8210" max="8210" width="9.1796875" style="3"/>
    <col min="8211" max="8212" width="12.26953125" style="3" customWidth="1"/>
    <col min="8213" max="8449" width="9.1796875" style="3"/>
    <col min="8450" max="8450" width="9" style="3" customWidth="1"/>
    <col min="8451" max="8451" width="44.7265625" style="3" customWidth="1"/>
    <col min="8452" max="8452" width="13" style="3" customWidth="1"/>
    <col min="8453" max="8453" width="13.26953125" style="3" customWidth="1"/>
    <col min="8454" max="8454" width="14.453125" style="3" customWidth="1"/>
    <col min="8455" max="8455" width="17" style="3" customWidth="1"/>
    <col min="8456" max="8456" width="14.1796875" style="3" customWidth="1"/>
    <col min="8457" max="8457" width="18" style="3" customWidth="1"/>
    <col min="8458" max="8459" width="19" style="3" customWidth="1"/>
    <col min="8460" max="8460" width="20.7265625" style="3" customWidth="1"/>
    <col min="8461" max="8461" width="18.453125" style="3" customWidth="1"/>
    <col min="8462" max="8462" width="20.7265625" style="3" bestFit="1" customWidth="1"/>
    <col min="8463" max="8463" width="1.1796875" style="3" customWidth="1"/>
    <col min="8464" max="8464" width="18.26953125" style="3" customWidth="1"/>
    <col min="8465" max="8465" width="15.81640625" style="3" customWidth="1"/>
    <col min="8466" max="8466" width="9.1796875" style="3"/>
    <col min="8467" max="8468" width="12.26953125" style="3" customWidth="1"/>
    <col min="8469" max="8705" width="9.1796875" style="3"/>
    <col min="8706" max="8706" width="9" style="3" customWidth="1"/>
    <col min="8707" max="8707" width="44.7265625" style="3" customWidth="1"/>
    <col min="8708" max="8708" width="13" style="3" customWidth="1"/>
    <col min="8709" max="8709" width="13.26953125" style="3" customWidth="1"/>
    <col min="8710" max="8710" width="14.453125" style="3" customWidth="1"/>
    <col min="8711" max="8711" width="17" style="3" customWidth="1"/>
    <col min="8712" max="8712" width="14.1796875" style="3" customWidth="1"/>
    <col min="8713" max="8713" width="18" style="3" customWidth="1"/>
    <col min="8714" max="8715" width="19" style="3" customWidth="1"/>
    <col min="8716" max="8716" width="20.7265625" style="3" customWidth="1"/>
    <col min="8717" max="8717" width="18.453125" style="3" customWidth="1"/>
    <col min="8718" max="8718" width="20.7265625" style="3" bestFit="1" customWidth="1"/>
    <col min="8719" max="8719" width="1.1796875" style="3" customWidth="1"/>
    <col min="8720" max="8720" width="18.26953125" style="3" customWidth="1"/>
    <col min="8721" max="8721" width="15.81640625" style="3" customWidth="1"/>
    <col min="8722" max="8722" width="9.1796875" style="3"/>
    <col min="8723" max="8724" width="12.26953125" style="3" customWidth="1"/>
    <col min="8725" max="8961" width="9.1796875" style="3"/>
    <col min="8962" max="8962" width="9" style="3" customWidth="1"/>
    <col min="8963" max="8963" width="44.7265625" style="3" customWidth="1"/>
    <col min="8964" max="8964" width="13" style="3" customWidth="1"/>
    <col min="8965" max="8965" width="13.26953125" style="3" customWidth="1"/>
    <col min="8966" max="8966" width="14.453125" style="3" customWidth="1"/>
    <col min="8967" max="8967" width="17" style="3" customWidth="1"/>
    <col min="8968" max="8968" width="14.1796875" style="3" customWidth="1"/>
    <col min="8969" max="8969" width="18" style="3" customWidth="1"/>
    <col min="8970" max="8971" width="19" style="3" customWidth="1"/>
    <col min="8972" max="8972" width="20.7265625" style="3" customWidth="1"/>
    <col min="8973" max="8973" width="18.453125" style="3" customWidth="1"/>
    <col min="8974" max="8974" width="20.7265625" style="3" bestFit="1" customWidth="1"/>
    <col min="8975" max="8975" width="1.1796875" style="3" customWidth="1"/>
    <col min="8976" max="8976" width="18.26953125" style="3" customWidth="1"/>
    <col min="8977" max="8977" width="15.81640625" style="3" customWidth="1"/>
    <col min="8978" max="8978" width="9.1796875" style="3"/>
    <col min="8979" max="8980" width="12.26953125" style="3" customWidth="1"/>
    <col min="8981" max="9217" width="9.1796875" style="3"/>
    <col min="9218" max="9218" width="9" style="3" customWidth="1"/>
    <col min="9219" max="9219" width="44.7265625" style="3" customWidth="1"/>
    <col min="9220" max="9220" width="13" style="3" customWidth="1"/>
    <col min="9221" max="9221" width="13.26953125" style="3" customWidth="1"/>
    <col min="9222" max="9222" width="14.453125" style="3" customWidth="1"/>
    <col min="9223" max="9223" width="17" style="3" customWidth="1"/>
    <col min="9224" max="9224" width="14.1796875" style="3" customWidth="1"/>
    <col min="9225" max="9225" width="18" style="3" customWidth="1"/>
    <col min="9226" max="9227" width="19" style="3" customWidth="1"/>
    <col min="9228" max="9228" width="20.7265625" style="3" customWidth="1"/>
    <col min="9229" max="9229" width="18.453125" style="3" customWidth="1"/>
    <col min="9230" max="9230" width="20.7265625" style="3" bestFit="1" customWidth="1"/>
    <col min="9231" max="9231" width="1.1796875" style="3" customWidth="1"/>
    <col min="9232" max="9232" width="18.26953125" style="3" customWidth="1"/>
    <col min="9233" max="9233" width="15.81640625" style="3" customWidth="1"/>
    <col min="9234" max="9234" width="9.1796875" style="3"/>
    <col min="9235" max="9236" width="12.26953125" style="3" customWidth="1"/>
    <col min="9237" max="9473" width="9.1796875" style="3"/>
    <col min="9474" max="9474" width="9" style="3" customWidth="1"/>
    <col min="9475" max="9475" width="44.7265625" style="3" customWidth="1"/>
    <col min="9476" max="9476" width="13" style="3" customWidth="1"/>
    <col min="9477" max="9477" width="13.26953125" style="3" customWidth="1"/>
    <col min="9478" max="9478" width="14.453125" style="3" customWidth="1"/>
    <col min="9479" max="9479" width="17" style="3" customWidth="1"/>
    <col min="9480" max="9480" width="14.1796875" style="3" customWidth="1"/>
    <col min="9481" max="9481" width="18" style="3" customWidth="1"/>
    <col min="9482" max="9483" width="19" style="3" customWidth="1"/>
    <col min="9484" max="9484" width="20.7265625" style="3" customWidth="1"/>
    <col min="9485" max="9485" width="18.453125" style="3" customWidth="1"/>
    <col min="9486" max="9486" width="20.7265625" style="3" bestFit="1" customWidth="1"/>
    <col min="9487" max="9487" width="1.1796875" style="3" customWidth="1"/>
    <col min="9488" max="9488" width="18.26953125" style="3" customWidth="1"/>
    <col min="9489" max="9489" width="15.81640625" style="3" customWidth="1"/>
    <col min="9490" max="9490" width="9.1796875" style="3"/>
    <col min="9491" max="9492" width="12.26953125" style="3" customWidth="1"/>
    <col min="9493" max="9729" width="9.1796875" style="3"/>
    <col min="9730" max="9730" width="9" style="3" customWidth="1"/>
    <col min="9731" max="9731" width="44.7265625" style="3" customWidth="1"/>
    <col min="9732" max="9732" width="13" style="3" customWidth="1"/>
    <col min="9733" max="9733" width="13.26953125" style="3" customWidth="1"/>
    <col min="9734" max="9734" width="14.453125" style="3" customWidth="1"/>
    <col min="9735" max="9735" width="17" style="3" customWidth="1"/>
    <col min="9736" max="9736" width="14.1796875" style="3" customWidth="1"/>
    <col min="9737" max="9737" width="18" style="3" customWidth="1"/>
    <col min="9738" max="9739" width="19" style="3" customWidth="1"/>
    <col min="9740" max="9740" width="20.7265625" style="3" customWidth="1"/>
    <col min="9741" max="9741" width="18.453125" style="3" customWidth="1"/>
    <col min="9742" max="9742" width="20.7265625" style="3" bestFit="1" customWidth="1"/>
    <col min="9743" max="9743" width="1.1796875" style="3" customWidth="1"/>
    <col min="9744" max="9744" width="18.26953125" style="3" customWidth="1"/>
    <col min="9745" max="9745" width="15.81640625" style="3" customWidth="1"/>
    <col min="9746" max="9746" width="9.1796875" style="3"/>
    <col min="9747" max="9748" width="12.26953125" style="3" customWidth="1"/>
    <col min="9749" max="9985" width="9.1796875" style="3"/>
    <col min="9986" max="9986" width="9" style="3" customWidth="1"/>
    <col min="9987" max="9987" width="44.7265625" style="3" customWidth="1"/>
    <col min="9988" max="9988" width="13" style="3" customWidth="1"/>
    <col min="9989" max="9989" width="13.26953125" style="3" customWidth="1"/>
    <col min="9990" max="9990" width="14.453125" style="3" customWidth="1"/>
    <col min="9991" max="9991" width="17" style="3" customWidth="1"/>
    <col min="9992" max="9992" width="14.1796875" style="3" customWidth="1"/>
    <col min="9993" max="9993" width="18" style="3" customWidth="1"/>
    <col min="9994" max="9995" width="19" style="3" customWidth="1"/>
    <col min="9996" max="9996" width="20.7265625" style="3" customWidth="1"/>
    <col min="9997" max="9997" width="18.453125" style="3" customWidth="1"/>
    <col min="9998" max="9998" width="20.7265625" style="3" bestFit="1" customWidth="1"/>
    <col min="9999" max="9999" width="1.1796875" style="3" customWidth="1"/>
    <col min="10000" max="10000" width="18.26953125" style="3" customWidth="1"/>
    <col min="10001" max="10001" width="15.81640625" style="3" customWidth="1"/>
    <col min="10002" max="10002" width="9.1796875" style="3"/>
    <col min="10003" max="10004" width="12.26953125" style="3" customWidth="1"/>
    <col min="10005" max="10241" width="9.1796875" style="3"/>
    <col min="10242" max="10242" width="9" style="3" customWidth="1"/>
    <col min="10243" max="10243" width="44.7265625" style="3" customWidth="1"/>
    <col min="10244" max="10244" width="13" style="3" customWidth="1"/>
    <col min="10245" max="10245" width="13.26953125" style="3" customWidth="1"/>
    <col min="10246" max="10246" width="14.453125" style="3" customWidth="1"/>
    <col min="10247" max="10247" width="17" style="3" customWidth="1"/>
    <col min="10248" max="10248" width="14.1796875" style="3" customWidth="1"/>
    <col min="10249" max="10249" width="18" style="3" customWidth="1"/>
    <col min="10250" max="10251" width="19" style="3" customWidth="1"/>
    <col min="10252" max="10252" width="20.7265625" style="3" customWidth="1"/>
    <col min="10253" max="10253" width="18.453125" style="3" customWidth="1"/>
    <col min="10254" max="10254" width="20.7265625" style="3" bestFit="1" customWidth="1"/>
    <col min="10255" max="10255" width="1.1796875" style="3" customWidth="1"/>
    <col min="10256" max="10256" width="18.26953125" style="3" customWidth="1"/>
    <col min="10257" max="10257" width="15.81640625" style="3" customWidth="1"/>
    <col min="10258" max="10258" width="9.1796875" style="3"/>
    <col min="10259" max="10260" width="12.26953125" style="3" customWidth="1"/>
    <col min="10261" max="10497" width="9.1796875" style="3"/>
    <col min="10498" max="10498" width="9" style="3" customWidth="1"/>
    <col min="10499" max="10499" width="44.7265625" style="3" customWidth="1"/>
    <col min="10500" max="10500" width="13" style="3" customWidth="1"/>
    <col min="10501" max="10501" width="13.26953125" style="3" customWidth="1"/>
    <col min="10502" max="10502" width="14.453125" style="3" customWidth="1"/>
    <col min="10503" max="10503" width="17" style="3" customWidth="1"/>
    <col min="10504" max="10504" width="14.1796875" style="3" customWidth="1"/>
    <col min="10505" max="10505" width="18" style="3" customWidth="1"/>
    <col min="10506" max="10507" width="19" style="3" customWidth="1"/>
    <col min="10508" max="10508" width="20.7265625" style="3" customWidth="1"/>
    <col min="10509" max="10509" width="18.453125" style="3" customWidth="1"/>
    <col min="10510" max="10510" width="20.7265625" style="3" bestFit="1" customWidth="1"/>
    <col min="10511" max="10511" width="1.1796875" style="3" customWidth="1"/>
    <col min="10512" max="10512" width="18.26953125" style="3" customWidth="1"/>
    <col min="10513" max="10513" width="15.81640625" style="3" customWidth="1"/>
    <col min="10514" max="10514" width="9.1796875" style="3"/>
    <col min="10515" max="10516" width="12.26953125" style="3" customWidth="1"/>
    <col min="10517" max="10753" width="9.1796875" style="3"/>
    <col min="10754" max="10754" width="9" style="3" customWidth="1"/>
    <col min="10755" max="10755" width="44.7265625" style="3" customWidth="1"/>
    <col min="10756" max="10756" width="13" style="3" customWidth="1"/>
    <col min="10757" max="10757" width="13.26953125" style="3" customWidth="1"/>
    <col min="10758" max="10758" width="14.453125" style="3" customWidth="1"/>
    <col min="10759" max="10759" width="17" style="3" customWidth="1"/>
    <col min="10760" max="10760" width="14.1796875" style="3" customWidth="1"/>
    <col min="10761" max="10761" width="18" style="3" customWidth="1"/>
    <col min="10762" max="10763" width="19" style="3" customWidth="1"/>
    <col min="10764" max="10764" width="20.7265625" style="3" customWidth="1"/>
    <col min="10765" max="10765" width="18.453125" style="3" customWidth="1"/>
    <col min="10766" max="10766" width="20.7265625" style="3" bestFit="1" customWidth="1"/>
    <col min="10767" max="10767" width="1.1796875" style="3" customWidth="1"/>
    <col min="10768" max="10768" width="18.26953125" style="3" customWidth="1"/>
    <col min="10769" max="10769" width="15.81640625" style="3" customWidth="1"/>
    <col min="10770" max="10770" width="9.1796875" style="3"/>
    <col min="10771" max="10772" width="12.26953125" style="3" customWidth="1"/>
    <col min="10773" max="11009" width="9.1796875" style="3"/>
    <col min="11010" max="11010" width="9" style="3" customWidth="1"/>
    <col min="11011" max="11011" width="44.7265625" style="3" customWidth="1"/>
    <col min="11012" max="11012" width="13" style="3" customWidth="1"/>
    <col min="11013" max="11013" width="13.26953125" style="3" customWidth="1"/>
    <col min="11014" max="11014" width="14.453125" style="3" customWidth="1"/>
    <col min="11015" max="11015" width="17" style="3" customWidth="1"/>
    <col min="11016" max="11016" width="14.1796875" style="3" customWidth="1"/>
    <col min="11017" max="11017" width="18" style="3" customWidth="1"/>
    <col min="11018" max="11019" width="19" style="3" customWidth="1"/>
    <col min="11020" max="11020" width="20.7265625" style="3" customWidth="1"/>
    <col min="11021" max="11021" width="18.453125" style="3" customWidth="1"/>
    <col min="11022" max="11022" width="20.7265625" style="3" bestFit="1" customWidth="1"/>
    <col min="11023" max="11023" width="1.1796875" style="3" customWidth="1"/>
    <col min="11024" max="11024" width="18.26953125" style="3" customWidth="1"/>
    <col min="11025" max="11025" width="15.81640625" style="3" customWidth="1"/>
    <col min="11026" max="11026" width="9.1796875" style="3"/>
    <col min="11027" max="11028" width="12.26953125" style="3" customWidth="1"/>
    <col min="11029" max="11265" width="9.1796875" style="3"/>
    <col min="11266" max="11266" width="9" style="3" customWidth="1"/>
    <col min="11267" max="11267" width="44.7265625" style="3" customWidth="1"/>
    <col min="11268" max="11268" width="13" style="3" customWidth="1"/>
    <col min="11269" max="11269" width="13.26953125" style="3" customWidth="1"/>
    <col min="11270" max="11270" width="14.453125" style="3" customWidth="1"/>
    <col min="11271" max="11271" width="17" style="3" customWidth="1"/>
    <col min="11272" max="11272" width="14.1796875" style="3" customWidth="1"/>
    <col min="11273" max="11273" width="18" style="3" customWidth="1"/>
    <col min="11274" max="11275" width="19" style="3" customWidth="1"/>
    <col min="11276" max="11276" width="20.7265625" style="3" customWidth="1"/>
    <col min="11277" max="11277" width="18.453125" style="3" customWidth="1"/>
    <col min="11278" max="11278" width="20.7265625" style="3" bestFit="1" customWidth="1"/>
    <col min="11279" max="11279" width="1.1796875" style="3" customWidth="1"/>
    <col min="11280" max="11280" width="18.26953125" style="3" customWidth="1"/>
    <col min="11281" max="11281" width="15.81640625" style="3" customWidth="1"/>
    <col min="11282" max="11282" width="9.1796875" style="3"/>
    <col min="11283" max="11284" width="12.26953125" style="3" customWidth="1"/>
    <col min="11285" max="11521" width="9.1796875" style="3"/>
    <col min="11522" max="11522" width="9" style="3" customWidth="1"/>
    <col min="11523" max="11523" width="44.7265625" style="3" customWidth="1"/>
    <col min="11524" max="11524" width="13" style="3" customWidth="1"/>
    <col min="11525" max="11525" width="13.26953125" style="3" customWidth="1"/>
    <col min="11526" max="11526" width="14.453125" style="3" customWidth="1"/>
    <col min="11527" max="11527" width="17" style="3" customWidth="1"/>
    <col min="11528" max="11528" width="14.1796875" style="3" customWidth="1"/>
    <col min="11529" max="11529" width="18" style="3" customWidth="1"/>
    <col min="11530" max="11531" width="19" style="3" customWidth="1"/>
    <col min="11532" max="11532" width="20.7265625" style="3" customWidth="1"/>
    <col min="11533" max="11533" width="18.453125" style="3" customWidth="1"/>
    <col min="11534" max="11534" width="20.7265625" style="3" bestFit="1" customWidth="1"/>
    <col min="11535" max="11535" width="1.1796875" style="3" customWidth="1"/>
    <col min="11536" max="11536" width="18.26953125" style="3" customWidth="1"/>
    <col min="11537" max="11537" width="15.81640625" style="3" customWidth="1"/>
    <col min="11538" max="11538" width="9.1796875" style="3"/>
    <col min="11539" max="11540" width="12.26953125" style="3" customWidth="1"/>
    <col min="11541" max="11777" width="9.1796875" style="3"/>
    <col min="11778" max="11778" width="9" style="3" customWidth="1"/>
    <col min="11779" max="11779" width="44.7265625" style="3" customWidth="1"/>
    <col min="11780" max="11780" width="13" style="3" customWidth="1"/>
    <col min="11781" max="11781" width="13.26953125" style="3" customWidth="1"/>
    <col min="11782" max="11782" width="14.453125" style="3" customWidth="1"/>
    <col min="11783" max="11783" width="17" style="3" customWidth="1"/>
    <col min="11784" max="11784" width="14.1796875" style="3" customWidth="1"/>
    <col min="11785" max="11785" width="18" style="3" customWidth="1"/>
    <col min="11786" max="11787" width="19" style="3" customWidth="1"/>
    <col min="11788" max="11788" width="20.7265625" style="3" customWidth="1"/>
    <col min="11789" max="11789" width="18.453125" style="3" customWidth="1"/>
    <col min="11790" max="11790" width="20.7265625" style="3" bestFit="1" customWidth="1"/>
    <col min="11791" max="11791" width="1.1796875" style="3" customWidth="1"/>
    <col min="11792" max="11792" width="18.26953125" style="3" customWidth="1"/>
    <col min="11793" max="11793" width="15.81640625" style="3" customWidth="1"/>
    <col min="11794" max="11794" width="9.1796875" style="3"/>
    <col min="11795" max="11796" width="12.26953125" style="3" customWidth="1"/>
    <col min="11797" max="12033" width="9.1796875" style="3"/>
    <col min="12034" max="12034" width="9" style="3" customWidth="1"/>
    <col min="12035" max="12035" width="44.7265625" style="3" customWidth="1"/>
    <col min="12036" max="12036" width="13" style="3" customWidth="1"/>
    <col min="12037" max="12037" width="13.26953125" style="3" customWidth="1"/>
    <col min="12038" max="12038" width="14.453125" style="3" customWidth="1"/>
    <col min="12039" max="12039" width="17" style="3" customWidth="1"/>
    <col min="12040" max="12040" width="14.1796875" style="3" customWidth="1"/>
    <col min="12041" max="12041" width="18" style="3" customWidth="1"/>
    <col min="12042" max="12043" width="19" style="3" customWidth="1"/>
    <col min="12044" max="12044" width="20.7265625" style="3" customWidth="1"/>
    <col min="12045" max="12045" width="18.453125" style="3" customWidth="1"/>
    <col min="12046" max="12046" width="20.7265625" style="3" bestFit="1" customWidth="1"/>
    <col min="12047" max="12047" width="1.1796875" style="3" customWidth="1"/>
    <col min="12048" max="12048" width="18.26953125" style="3" customWidth="1"/>
    <col min="12049" max="12049" width="15.81640625" style="3" customWidth="1"/>
    <col min="12050" max="12050" width="9.1796875" style="3"/>
    <col min="12051" max="12052" width="12.26953125" style="3" customWidth="1"/>
    <col min="12053" max="12289" width="9.1796875" style="3"/>
    <col min="12290" max="12290" width="9" style="3" customWidth="1"/>
    <col min="12291" max="12291" width="44.7265625" style="3" customWidth="1"/>
    <col min="12292" max="12292" width="13" style="3" customWidth="1"/>
    <col min="12293" max="12293" width="13.26953125" style="3" customWidth="1"/>
    <col min="12294" max="12294" width="14.453125" style="3" customWidth="1"/>
    <col min="12295" max="12295" width="17" style="3" customWidth="1"/>
    <col min="12296" max="12296" width="14.1796875" style="3" customWidth="1"/>
    <col min="12297" max="12297" width="18" style="3" customWidth="1"/>
    <col min="12298" max="12299" width="19" style="3" customWidth="1"/>
    <col min="12300" max="12300" width="20.7265625" style="3" customWidth="1"/>
    <col min="12301" max="12301" width="18.453125" style="3" customWidth="1"/>
    <col min="12302" max="12302" width="20.7265625" style="3" bestFit="1" customWidth="1"/>
    <col min="12303" max="12303" width="1.1796875" style="3" customWidth="1"/>
    <col min="12304" max="12304" width="18.26953125" style="3" customWidth="1"/>
    <col min="12305" max="12305" width="15.81640625" style="3" customWidth="1"/>
    <col min="12306" max="12306" width="9.1796875" style="3"/>
    <col min="12307" max="12308" width="12.26953125" style="3" customWidth="1"/>
    <col min="12309" max="12545" width="9.1796875" style="3"/>
    <col min="12546" max="12546" width="9" style="3" customWidth="1"/>
    <col min="12547" max="12547" width="44.7265625" style="3" customWidth="1"/>
    <col min="12548" max="12548" width="13" style="3" customWidth="1"/>
    <col min="12549" max="12549" width="13.26953125" style="3" customWidth="1"/>
    <col min="12550" max="12550" width="14.453125" style="3" customWidth="1"/>
    <col min="12551" max="12551" width="17" style="3" customWidth="1"/>
    <col min="12552" max="12552" width="14.1796875" style="3" customWidth="1"/>
    <col min="12553" max="12553" width="18" style="3" customWidth="1"/>
    <col min="12554" max="12555" width="19" style="3" customWidth="1"/>
    <col min="12556" max="12556" width="20.7265625" style="3" customWidth="1"/>
    <col min="12557" max="12557" width="18.453125" style="3" customWidth="1"/>
    <col min="12558" max="12558" width="20.7265625" style="3" bestFit="1" customWidth="1"/>
    <col min="12559" max="12559" width="1.1796875" style="3" customWidth="1"/>
    <col min="12560" max="12560" width="18.26953125" style="3" customWidth="1"/>
    <col min="12561" max="12561" width="15.81640625" style="3" customWidth="1"/>
    <col min="12562" max="12562" width="9.1796875" style="3"/>
    <col min="12563" max="12564" width="12.26953125" style="3" customWidth="1"/>
    <col min="12565" max="12801" width="9.1796875" style="3"/>
    <col min="12802" max="12802" width="9" style="3" customWidth="1"/>
    <col min="12803" max="12803" width="44.7265625" style="3" customWidth="1"/>
    <col min="12804" max="12804" width="13" style="3" customWidth="1"/>
    <col min="12805" max="12805" width="13.26953125" style="3" customWidth="1"/>
    <col min="12806" max="12806" width="14.453125" style="3" customWidth="1"/>
    <col min="12807" max="12807" width="17" style="3" customWidth="1"/>
    <col min="12808" max="12808" width="14.1796875" style="3" customWidth="1"/>
    <col min="12809" max="12809" width="18" style="3" customWidth="1"/>
    <col min="12810" max="12811" width="19" style="3" customWidth="1"/>
    <col min="12812" max="12812" width="20.7265625" style="3" customWidth="1"/>
    <col min="12813" max="12813" width="18.453125" style="3" customWidth="1"/>
    <col min="12814" max="12814" width="20.7265625" style="3" bestFit="1" customWidth="1"/>
    <col min="12815" max="12815" width="1.1796875" style="3" customWidth="1"/>
    <col min="12816" max="12816" width="18.26953125" style="3" customWidth="1"/>
    <col min="12817" max="12817" width="15.81640625" style="3" customWidth="1"/>
    <col min="12818" max="12818" width="9.1796875" style="3"/>
    <col min="12819" max="12820" width="12.26953125" style="3" customWidth="1"/>
    <col min="12821" max="13057" width="9.1796875" style="3"/>
    <col min="13058" max="13058" width="9" style="3" customWidth="1"/>
    <col min="13059" max="13059" width="44.7265625" style="3" customWidth="1"/>
    <col min="13060" max="13060" width="13" style="3" customWidth="1"/>
    <col min="13061" max="13061" width="13.26953125" style="3" customWidth="1"/>
    <col min="13062" max="13062" width="14.453125" style="3" customWidth="1"/>
    <col min="13063" max="13063" width="17" style="3" customWidth="1"/>
    <col min="13064" max="13064" width="14.1796875" style="3" customWidth="1"/>
    <col min="13065" max="13065" width="18" style="3" customWidth="1"/>
    <col min="13066" max="13067" width="19" style="3" customWidth="1"/>
    <col min="13068" max="13068" width="20.7265625" style="3" customWidth="1"/>
    <col min="13069" max="13069" width="18.453125" style="3" customWidth="1"/>
    <col min="13070" max="13070" width="20.7265625" style="3" bestFit="1" customWidth="1"/>
    <col min="13071" max="13071" width="1.1796875" style="3" customWidth="1"/>
    <col min="13072" max="13072" width="18.26953125" style="3" customWidth="1"/>
    <col min="13073" max="13073" width="15.81640625" style="3" customWidth="1"/>
    <col min="13074" max="13074" width="9.1796875" style="3"/>
    <col min="13075" max="13076" width="12.26953125" style="3" customWidth="1"/>
    <col min="13077" max="13313" width="9.1796875" style="3"/>
    <col min="13314" max="13314" width="9" style="3" customWidth="1"/>
    <col min="13315" max="13315" width="44.7265625" style="3" customWidth="1"/>
    <col min="13316" max="13316" width="13" style="3" customWidth="1"/>
    <col min="13317" max="13317" width="13.26953125" style="3" customWidth="1"/>
    <col min="13318" max="13318" width="14.453125" style="3" customWidth="1"/>
    <col min="13319" max="13319" width="17" style="3" customWidth="1"/>
    <col min="13320" max="13320" width="14.1796875" style="3" customWidth="1"/>
    <col min="13321" max="13321" width="18" style="3" customWidth="1"/>
    <col min="13322" max="13323" width="19" style="3" customWidth="1"/>
    <col min="13324" max="13324" width="20.7265625" style="3" customWidth="1"/>
    <col min="13325" max="13325" width="18.453125" style="3" customWidth="1"/>
    <col min="13326" max="13326" width="20.7265625" style="3" bestFit="1" customWidth="1"/>
    <col min="13327" max="13327" width="1.1796875" style="3" customWidth="1"/>
    <col min="13328" max="13328" width="18.26953125" style="3" customWidth="1"/>
    <col min="13329" max="13329" width="15.81640625" style="3" customWidth="1"/>
    <col min="13330" max="13330" width="9.1796875" style="3"/>
    <col min="13331" max="13332" width="12.26953125" style="3" customWidth="1"/>
    <col min="13333" max="13569" width="9.1796875" style="3"/>
    <col min="13570" max="13570" width="9" style="3" customWidth="1"/>
    <col min="13571" max="13571" width="44.7265625" style="3" customWidth="1"/>
    <col min="13572" max="13572" width="13" style="3" customWidth="1"/>
    <col min="13573" max="13573" width="13.26953125" style="3" customWidth="1"/>
    <col min="13574" max="13574" width="14.453125" style="3" customWidth="1"/>
    <col min="13575" max="13575" width="17" style="3" customWidth="1"/>
    <col min="13576" max="13576" width="14.1796875" style="3" customWidth="1"/>
    <col min="13577" max="13577" width="18" style="3" customWidth="1"/>
    <col min="13578" max="13579" width="19" style="3" customWidth="1"/>
    <col min="13580" max="13580" width="20.7265625" style="3" customWidth="1"/>
    <col min="13581" max="13581" width="18.453125" style="3" customWidth="1"/>
    <col min="13582" max="13582" width="20.7265625" style="3" bestFit="1" customWidth="1"/>
    <col min="13583" max="13583" width="1.1796875" style="3" customWidth="1"/>
    <col min="13584" max="13584" width="18.26953125" style="3" customWidth="1"/>
    <col min="13585" max="13585" width="15.81640625" style="3" customWidth="1"/>
    <col min="13586" max="13586" width="9.1796875" style="3"/>
    <col min="13587" max="13588" width="12.26953125" style="3" customWidth="1"/>
    <col min="13589" max="13825" width="9.1796875" style="3"/>
    <col min="13826" max="13826" width="9" style="3" customWidth="1"/>
    <col min="13827" max="13827" width="44.7265625" style="3" customWidth="1"/>
    <col min="13828" max="13828" width="13" style="3" customWidth="1"/>
    <col min="13829" max="13829" width="13.26953125" style="3" customWidth="1"/>
    <col min="13830" max="13830" width="14.453125" style="3" customWidth="1"/>
    <col min="13831" max="13831" width="17" style="3" customWidth="1"/>
    <col min="13832" max="13832" width="14.1796875" style="3" customWidth="1"/>
    <col min="13833" max="13833" width="18" style="3" customWidth="1"/>
    <col min="13834" max="13835" width="19" style="3" customWidth="1"/>
    <col min="13836" max="13836" width="20.7265625" style="3" customWidth="1"/>
    <col min="13837" max="13837" width="18.453125" style="3" customWidth="1"/>
    <col min="13838" max="13838" width="20.7265625" style="3" bestFit="1" customWidth="1"/>
    <col min="13839" max="13839" width="1.1796875" style="3" customWidth="1"/>
    <col min="13840" max="13840" width="18.26953125" style="3" customWidth="1"/>
    <col min="13841" max="13841" width="15.81640625" style="3" customWidth="1"/>
    <col min="13842" max="13842" width="9.1796875" style="3"/>
    <col min="13843" max="13844" width="12.26953125" style="3" customWidth="1"/>
    <col min="13845" max="14081" width="9.1796875" style="3"/>
    <col min="14082" max="14082" width="9" style="3" customWidth="1"/>
    <col min="14083" max="14083" width="44.7265625" style="3" customWidth="1"/>
    <col min="14084" max="14084" width="13" style="3" customWidth="1"/>
    <col min="14085" max="14085" width="13.26953125" style="3" customWidth="1"/>
    <col min="14086" max="14086" width="14.453125" style="3" customWidth="1"/>
    <col min="14087" max="14087" width="17" style="3" customWidth="1"/>
    <col min="14088" max="14088" width="14.1796875" style="3" customWidth="1"/>
    <col min="14089" max="14089" width="18" style="3" customWidth="1"/>
    <col min="14090" max="14091" width="19" style="3" customWidth="1"/>
    <col min="14092" max="14092" width="20.7265625" style="3" customWidth="1"/>
    <col min="14093" max="14093" width="18.453125" style="3" customWidth="1"/>
    <col min="14094" max="14094" width="20.7265625" style="3" bestFit="1" customWidth="1"/>
    <col min="14095" max="14095" width="1.1796875" style="3" customWidth="1"/>
    <col min="14096" max="14096" width="18.26953125" style="3" customWidth="1"/>
    <col min="14097" max="14097" width="15.81640625" style="3" customWidth="1"/>
    <col min="14098" max="14098" width="9.1796875" style="3"/>
    <col min="14099" max="14100" width="12.26953125" style="3" customWidth="1"/>
    <col min="14101" max="14337" width="9.1796875" style="3"/>
    <col min="14338" max="14338" width="9" style="3" customWidth="1"/>
    <col min="14339" max="14339" width="44.7265625" style="3" customWidth="1"/>
    <col min="14340" max="14340" width="13" style="3" customWidth="1"/>
    <col min="14341" max="14341" width="13.26953125" style="3" customWidth="1"/>
    <col min="14342" max="14342" width="14.453125" style="3" customWidth="1"/>
    <col min="14343" max="14343" width="17" style="3" customWidth="1"/>
    <col min="14344" max="14344" width="14.1796875" style="3" customWidth="1"/>
    <col min="14345" max="14345" width="18" style="3" customWidth="1"/>
    <col min="14346" max="14347" width="19" style="3" customWidth="1"/>
    <col min="14348" max="14348" width="20.7265625" style="3" customWidth="1"/>
    <col min="14349" max="14349" width="18.453125" style="3" customWidth="1"/>
    <col min="14350" max="14350" width="20.7265625" style="3" bestFit="1" customWidth="1"/>
    <col min="14351" max="14351" width="1.1796875" style="3" customWidth="1"/>
    <col min="14352" max="14352" width="18.26953125" style="3" customWidth="1"/>
    <col min="14353" max="14353" width="15.81640625" style="3" customWidth="1"/>
    <col min="14354" max="14354" width="9.1796875" style="3"/>
    <col min="14355" max="14356" width="12.26953125" style="3" customWidth="1"/>
    <col min="14357" max="14593" width="9.1796875" style="3"/>
    <col min="14594" max="14594" width="9" style="3" customWidth="1"/>
    <col min="14595" max="14595" width="44.7265625" style="3" customWidth="1"/>
    <col min="14596" max="14596" width="13" style="3" customWidth="1"/>
    <col min="14597" max="14597" width="13.26953125" style="3" customWidth="1"/>
    <col min="14598" max="14598" width="14.453125" style="3" customWidth="1"/>
    <col min="14599" max="14599" width="17" style="3" customWidth="1"/>
    <col min="14600" max="14600" width="14.1796875" style="3" customWidth="1"/>
    <col min="14601" max="14601" width="18" style="3" customWidth="1"/>
    <col min="14602" max="14603" width="19" style="3" customWidth="1"/>
    <col min="14604" max="14604" width="20.7265625" style="3" customWidth="1"/>
    <col min="14605" max="14605" width="18.453125" style="3" customWidth="1"/>
    <col min="14606" max="14606" width="20.7265625" style="3" bestFit="1" customWidth="1"/>
    <col min="14607" max="14607" width="1.1796875" style="3" customWidth="1"/>
    <col min="14608" max="14608" width="18.26953125" style="3" customWidth="1"/>
    <col min="14609" max="14609" width="15.81640625" style="3" customWidth="1"/>
    <col min="14610" max="14610" width="9.1796875" style="3"/>
    <col min="14611" max="14612" width="12.26953125" style="3" customWidth="1"/>
    <col min="14613" max="14849" width="9.1796875" style="3"/>
    <col min="14850" max="14850" width="9" style="3" customWidth="1"/>
    <col min="14851" max="14851" width="44.7265625" style="3" customWidth="1"/>
    <col min="14852" max="14852" width="13" style="3" customWidth="1"/>
    <col min="14853" max="14853" width="13.26953125" style="3" customWidth="1"/>
    <col min="14854" max="14854" width="14.453125" style="3" customWidth="1"/>
    <col min="14855" max="14855" width="17" style="3" customWidth="1"/>
    <col min="14856" max="14856" width="14.1796875" style="3" customWidth="1"/>
    <col min="14857" max="14857" width="18" style="3" customWidth="1"/>
    <col min="14858" max="14859" width="19" style="3" customWidth="1"/>
    <col min="14860" max="14860" width="20.7265625" style="3" customWidth="1"/>
    <col min="14861" max="14861" width="18.453125" style="3" customWidth="1"/>
    <col min="14862" max="14862" width="20.7265625" style="3" bestFit="1" customWidth="1"/>
    <col min="14863" max="14863" width="1.1796875" style="3" customWidth="1"/>
    <col min="14864" max="14864" width="18.26953125" style="3" customWidth="1"/>
    <col min="14865" max="14865" width="15.81640625" style="3" customWidth="1"/>
    <col min="14866" max="14866" width="9.1796875" style="3"/>
    <col min="14867" max="14868" width="12.26953125" style="3" customWidth="1"/>
    <col min="14869" max="15105" width="9.1796875" style="3"/>
    <col min="15106" max="15106" width="9" style="3" customWidth="1"/>
    <col min="15107" max="15107" width="44.7265625" style="3" customWidth="1"/>
    <col min="15108" max="15108" width="13" style="3" customWidth="1"/>
    <col min="15109" max="15109" width="13.26953125" style="3" customWidth="1"/>
    <col min="15110" max="15110" width="14.453125" style="3" customWidth="1"/>
    <col min="15111" max="15111" width="17" style="3" customWidth="1"/>
    <col min="15112" max="15112" width="14.1796875" style="3" customWidth="1"/>
    <col min="15113" max="15113" width="18" style="3" customWidth="1"/>
    <col min="15114" max="15115" width="19" style="3" customWidth="1"/>
    <col min="15116" max="15116" width="20.7265625" style="3" customWidth="1"/>
    <col min="15117" max="15117" width="18.453125" style="3" customWidth="1"/>
    <col min="15118" max="15118" width="20.7265625" style="3" bestFit="1" customWidth="1"/>
    <col min="15119" max="15119" width="1.1796875" style="3" customWidth="1"/>
    <col min="15120" max="15120" width="18.26953125" style="3" customWidth="1"/>
    <col min="15121" max="15121" width="15.81640625" style="3" customWidth="1"/>
    <col min="15122" max="15122" width="9.1796875" style="3"/>
    <col min="15123" max="15124" width="12.26953125" style="3" customWidth="1"/>
    <col min="15125" max="15361" width="9.1796875" style="3"/>
    <col min="15362" max="15362" width="9" style="3" customWidth="1"/>
    <col min="15363" max="15363" width="44.7265625" style="3" customWidth="1"/>
    <col min="15364" max="15364" width="13" style="3" customWidth="1"/>
    <col min="15365" max="15365" width="13.26953125" style="3" customWidth="1"/>
    <col min="15366" max="15366" width="14.453125" style="3" customWidth="1"/>
    <col min="15367" max="15367" width="17" style="3" customWidth="1"/>
    <col min="15368" max="15368" width="14.1796875" style="3" customWidth="1"/>
    <col min="15369" max="15369" width="18" style="3" customWidth="1"/>
    <col min="15370" max="15371" width="19" style="3" customWidth="1"/>
    <col min="15372" max="15372" width="20.7265625" style="3" customWidth="1"/>
    <col min="15373" max="15373" width="18.453125" style="3" customWidth="1"/>
    <col min="15374" max="15374" width="20.7265625" style="3" bestFit="1" customWidth="1"/>
    <col min="15375" max="15375" width="1.1796875" style="3" customWidth="1"/>
    <col min="15376" max="15376" width="18.26953125" style="3" customWidth="1"/>
    <col min="15377" max="15377" width="15.81640625" style="3" customWidth="1"/>
    <col min="15378" max="15378" width="9.1796875" style="3"/>
    <col min="15379" max="15380" width="12.26953125" style="3" customWidth="1"/>
    <col min="15381" max="15617" width="9.1796875" style="3"/>
    <col min="15618" max="15618" width="9" style="3" customWidth="1"/>
    <col min="15619" max="15619" width="44.7265625" style="3" customWidth="1"/>
    <col min="15620" max="15620" width="13" style="3" customWidth="1"/>
    <col min="15621" max="15621" width="13.26953125" style="3" customWidth="1"/>
    <col min="15622" max="15622" width="14.453125" style="3" customWidth="1"/>
    <col min="15623" max="15623" width="17" style="3" customWidth="1"/>
    <col min="15624" max="15624" width="14.1796875" style="3" customWidth="1"/>
    <col min="15625" max="15625" width="18" style="3" customWidth="1"/>
    <col min="15626" max="15627" width="19" style="3" customWidth="1"/>
    <col min="15628" max="15628" width="20.7265625" style="3" customWidth="1"/>
    <col min="15629" max="15629" width="18.453125" style="3" customWidth="1"/>
    <col min="15630" max="15630" width="20.7265625" style="3" bestFit="1" customWidth="1"/>
    <col min="15631" max="15631" width="1.1796875" style="3" customWidth="1"/>
    <col min="15632" max="15632" width="18.26953125" style="3" customWidth="1"/>
    <col min="15633" max="15633" width="15.81640625" style="3" customWidth="1"/>
    <col min="15634" max="15634" width="9.1796875" style="3"/>
    <col min="15635" max="15636" width="12.26953125" style="3" customWidth="1"/>
    <col min="15637" max="15873" width="9.1796875" style="3"/>
    <col min="15874" max="15874" width="9" style="3" customWidth="1"/>
    <col min="15875" max="15875" width="44.7265625" style="3" customWidth="1"/>
    <col min="15876" max="15876" width="13" style="3" customWidth="1"/>
    <col min="15877" max="15877" width="13.26953125" style="3" customWidth="1"/>
    <col min="15878" max="15878" width="14.453125" style="3" customWidth="1"/>
    <col min="15879" max="15879" width="17" style="3" customWidth="1"/>
    <col min="15880" max="15880" width="14.1796875" style="3" customWidth="1"/>
    <col min="15881" max="15881" width="18" style="3" customWidth="1"/>
    <col min="15882" max="15883" width="19" style="3" customWidth="1"/>
    <col min="15884" max="15884" width="20.7265625" style="3" customWidth="1"/>
    <col min="15885" max="15885" width="18.453125" style="3" customWidth="1"/>
    <col min="15886" max="15886" width="20.7265625" style="3" bestFit="1" customWidth="1"/>
    <col min="15887" max="15887" width="1.1796875" style="3" customWidth="1"/>
    <col min="15888" max="15888" width="18.26953125" style="3" customWidth="1"/>
    <col min="15889" max="15889" width="15.81640625" style="3" customWidth="1"/>
    <col min="15890" max="15890" width="9.1796875" style="3"/>
    <col min="15891" max="15892" width="12.26953125" style="3" customWidth="1"/>
    <col min="15893" max="16129" width="9.1796875" style="3"/>
    <col min="16130" max="16130" width="9" style="3" customWidth="1"/>
    <col min="16131" max="16131" width="44.7265625" style="3" customWidth="1"/>
    <col min="16132" max="16132" width="13" style="3" customWidth="1"/>
    <col min="16133" max="16133" width="13.26953125" style="3" customWidth="1"/>
    <col min="16134" max="16134" width="14.453125" style="3" customWidth="1"/>
    <col min="16135" max="16135" width="17" style="3" customWidth="1"/>
    <col min="16136" max="16136" width="14.1796875" style="3" customWidth="1"/>
    <col min="16137" max="16137" width="18" style="3" customWidth="1"/>
    <col min="16138" max="16139" width="19" style="3" customWidth="1"/>
    <col min="16140" max="16140" width="20.7265625" style="3" customWidth="1"/>
    <col min="16141" max="16141" width="18.453125" style="3" customWidth="1"/>
    <col min="16142" max="16142" width="20.7265625" style="3" bestFit="1" customWidth="1"/>
    <col min="16143" max="16143" width="1.1796875" style="3" customWidth="1"/>
    <col min="16144" max="16144" width="18.26953125" style="3" customWidth="1"/>
    <col min="16145" max="16145" width="15.81640625" style="3" customWidth="1"/>
    <col min="16146" max="16146" width="9.1796875" style="3"/>
    <col min="16147" max="16148" width="12.26953125" style="3" customWidth="1"/>
    <col min="16149" max="16384" width="9.1796875" style="3"/>
  </cols>
  <sheetData>
    <row r="1" spans="3:12" ht="15.5" x14ac:dyDescent="0.35">
      <c r="C1" s="1"/>
      <c r="D1" s="2"/>
      <c r="E1" s="1"/>
      <c r="F1" s="1"/>
      <c r="G1" s="1"/>
    </row>
    <row r="2" spans="3:12" ht="15.5" x14ac:dyDescent="0.35">
      <c r="C2" s="5" t="s">
        <v>0</v>
      </c>
      <c r="D2" s="6"/>
      <c r="E2" s="6"/>
      <c r="F2" s="7"/>
      <c r="G2" s="7"/>
      <c r="H2" s="7"/>
      <c r="I2" s="6"/>
      <c r="J2" s="6"/>
      <c r="K2" s="3"/>
      <c r="L2" s="3"/>
    </row>
    <row r="3" spans="3:12" ht="16" thickBot="1" x14ac:dyDescent="0.4">
      <c r="C3" s="1"/>
      <c r="D3" s="3"/>
      <c r="F3" s="4"/>
      <c r="G3" s="4"/>
      <c r="H3" s="4"/>
      <c r="I3" s="3"/>
      <c r="J3" s="3"/>
      <c r="K3" s="3"/>
      <c r="L3" s="3"/>
    </row>
    <row r="4" spans="3:12" ht="13.5" thickBot="1" x14ac:dyDescent="0.4">
      <c r="C4" s="8" t="s">
        <v>1</v>
      </c>
      <c r="D4" s="9" t="s">
        <v>2</v>
      </c>
      <c r="E4" s="10"/>
      <c r="F4" s="10"/>
      <c r="G4" s="11"/>
      <c r="H4" s="4"/>
      <c r="I4" s="3"/>
      <c r="J4" s="3"/>
      <c r="K4" s="3"/>
      <c r="L4" s="3"/>
    </row>
    <row r="5" spans="3:12" ht="13.5" thickBot="1" x14ac:dyDescent="0.4">
      <c r="C5" s="12" t="s">
        <v>3</v>
      </c>
      <c r="D5" s="9" t="s">
        <v>4</v>
      </c>
      <c r="E5" s="10"/>
      <c r="F5" s="10"/>
      <c r="G5" s="11"/>
      <c r="H5" s="4"/>
      <c r="I5" s="3"/>
      <c r="J5" s="3"/>
      <c r="K5" s="3"/>
      <c r="L5" s="3"/>
    </row>
    <row r="6" spans="3:12" ht="13.5" thickBot="1" x14ac:dyDescent="0.4">
      <c r="C6" s="13" t="s">
        <v>5</v>
      </c>
      <c r="D6" s="9" t="s">
        <v>6</v>
      </c>
      <c r="E6" s="10"/>
      <c r="F6" s="10"/>
      <c r="G6" s="11"/>
      <c r="H6" s="4"/>
      <c r="I6" s="3"/>
      <c r="J6" s="3"/>
      <c r="K6" s="3"/>
    </row>
    <row r="7" spans="3:12" ht="13.5" thickBot="1" x14ac:dyDescent="0.4">
      <c r="C7" s="13" t="s">
        <v>7</v>
      </c>
      <c r="D7" s="14" t="s">
        <v>8</v>
      </c>
      <c r="E7" s="15"/>
      <c r="F7" s="15"/>
      <c r="G7" s="16"/>
      <c r="H7" s="4"/>
      <c r="I7" s="3"/>
      <c r="J7" s="3"/>
      <c r="K7" s="3"/>
      <c r="L7" s="3"/>
    </row>
    <row r="8" spans="3:12" ht="13.5" thickBot="1" x14ac:dyDescent="0.4">
      <c r="C8" s="17" t="s">
        <v>9</v>
      </c>
      <c r="D8" s="18">
        <v>2000</v>
      </c>
      <c r="E8" s="19" t="s">
        <v>10</v>
      </c>
      <c r="F8" s="19"/>
      <c r="G8" s="20"/>
      <c r="H8" s="4"/>
      <c r="I8" s="3"/>
      <c r="J8" s="3"/>
      <c r="K8" s="3"/>
      <c r="L8" s="3"/>
    </row>
    <row r="9" spans="3:12" ht="13.5" thickBot="1" x14ac:dyDescent="0.4">
      <c r="C9" s="17" t="s">
        <v>11</v>
      </c>
      <c r="D9" s="18">
        <v>225</v>
      </c>
      <c r="E9" s="19" t="s">
        <v>10</v>
      </c>
      <c r="F9" s="21"/>
      <c r="G9" s="22"/>
      <c r="H9" s="4"/>
      <c r="I9" s="3"/>
      <c r="J9" s="3"/>
      <c r="K9" s="3"/>
      <c r="L9" s="3"/>
    </row>
    <row r="10" spans="3:12" ht="13.5" thickBot="1" x14ac:dyDescent="0.4">
      <c r="C10" s="8" t="s">
        <v>12</v>
      </c>
      <c r="D10" s="23">
        <v>43842</v>
      </c>
      <c r="E10" s="24"/>
      <c r="F10" s="24"/>
      <c r="G10" s="25"/>
      <c r="H10" s="4"/>
      <c r="I10" s="3"/>
      <c r="J10" s="3"/>
      <c r="K10" s="3"/>
      <c r="L10" s="3"/>
    </row>
    <row r="11" spans="3:12" ht="13" x14ac:dyDescent="0.35">
      <c r="C11" s="8" t="s">
        <v>13</v>
      </c>
      <c r="D11" s="26" t="s">
        <v>14</v>
      </c>
      <c r="E11" s="26"/>
      <c r="F11" s="26"/>
      <c r="G11" s="27"/>
      <c r="H11" s="4"/>
      <c r="I11" s="3"/>
      <c r="J11" s="3"/>
      <c r="K11" s="3"/>
      <c r="L11" s="3"/>
    </row>
    <row r="12" spans="3:12" ht="13" x14ac:dyDescent="0.35">
      <c r="C12" s="13" t="s">
        <v>15</v>
      </c>
      <c r="E12" s="29">
        <v>40</v>
      </c>
      <c r="F12" s="29"/>
      <c r="G12" s="30"/>
      <c r="H12" s="4"/>
      <c r="I12" s="3"/>
      <c r="J12" s="3"/>
      <c r="K12" s="3"/>
      <c r="L12" s="3"/>
    </row>
    <row r="13" spans="3:12" ht="13" x14ac:dyDescent="0.35">
      <c r="C13" s="13" t="s">
        <v>16</v>
      </c>
      <c r="E13" s="29">
        <v>50</v>
      </c>
      <c r="F13" s="29"/>
      <c r="G13" s="30"/>
      <c r="H13" s="4"/>
      <c r="I13" s="3"/>
      <c r="J13" s="3"/>
      <c r="K13" s="3"/>
      <c r="L13" s="3"/>
    </row>
    <row r="14" spans="3:12" ht="13" x14ac:dyDescent="0.35">
      <c r="C14" s="13" t="s">
        <v>17</v>
      </c>
      <c r="E14" s="29">
        <v>30</v>
      </c>
      <c r="F14" s="29"/>
      <c r="G14" s="30"/>
    </row>
    <row r="15" spans="3:12" ht="13.5" thickBot="1" x14ac:dyDescent="0.4">
      <c r="C15" s="31" t="s">
        <v>18</v>
      </c>
      <c r="D15" s="32"/>
      <c r="E15" s="32">
        <v>3</v>
      </c>
      <c r="F15" s="32"/>
      <c r="G15" s="33"/>
    </row>
    <row r="16" spans="3:12" ht="13" x14ac:dyDescent="0.35">
      <c r="C16" s="13" t="s">
        <v>19</v>
      </c>
      <c r="E16" s="34" t="s">
        <v>20</v>
      </c>
      <c r="F16" s="21"/>
      <c r="G16" s="22"/>
    </row>
    <row r="17" spans="2:21" ht="13" x14ac:dyDescent="0.35">
      <c r="C17" s="13" t="s">
        <v>21</v>
      </c>
      <c r="E17" s="35">
        <f>SUM(D28:D154)</f>
        <v>3737.0799999999949</v>
      </c>
      <c r="F17" s="21"/>
      <c r="G17" s="22"/>
    </row>
    <row r="18" spans="2:21" ht="13" x14ac:dyDescent="0.35">
      <c r="C18" s="13" t="s">
        <v>22</v>
      </c>
      <c r="E18" s="36">
        <f>SUM(D155:D160)</f>
        <v>262.91999999999996</v>
      </c>
      <c r="F18" s="21"/>
      <c r="G18" s="22"/>
    </row>
    <row r="19" spans="2:21" ht="13.5" thickBot="1" x14ac:dyDescent="0.4">
      <c r="C19" s="13" t="s">
        <v>23</v>
      </c>
      <c r="E19" s="36">
        <f>+E17+E18</f>
        <v>3999.999999999995</v>
      </c>
      <c r="F19" s="21"/>
      <c r="G19" s="22"/>
    </row>
    <row r="20" spans="2:21" ht="13.5" thickBot="1" x14ac:dyDescent="0.4">
      <c r="C20" s="12" t="s">
        <v>24</v>
      </c>
      <c r="D20" s="37"/>
      <c r="E20" s="38">
        <v>100000</v>
      </c>
      <c r="F20" s="39" t="s">
        <v>10</v>
      </c>
      <c r="G20" s="40"/>
    </row>
    <row r="21" spans="2:21" ht="13.5" thickBot="1" x14ac:dyDescent="0.4">
      <c r="C21" s="12" t="s">
        <v>25</v>
      </c>
      <c r="D21" s="37"/>
      <c r="E21" s="38">
        <f>+E20/E19</f>
        <v>25.000000000000032</v>
      </c>
      <c r="F21" s="41"/>
      <c r="G21" s="40"/>
    </row>
    <row r="22" spans="2:21" ht="13.5" thickBot="1" x14ac:dyDescent="0.4">
      <c r="C22" s="12" t="s">
        <v>26</v>
      </c>
      <c r="D22" s="42">
        <v>29300</v>
      </c>
      <c r="E22" s="43"/>
      <c r="F22" s="43"/>
      <c r="G22" s="44"/>
      <c r="M22" s="4"/>
    </row>
    <row r="23" spans="2:21" ht="15.5" x14ac:dyDescent="0.35">
      <c r="E23" s="2"/>
      <c r="F23" s="1"/>
      <c r="G23" s="1"/>
      <c r="L23" s="3"/>
    </row>
    <row r="24" spans="2:21" ht="5.15" customHeight="1" thickBot="1" x14ac:dyDescent="0.4">
      <c r="E24" s="28"/>
    </row>
    <row r="25" spans="2:21" ht="14.5" customHeight="1" x14ac:dyDescent="0.35">
      <c r="B25" s="45" t="s">
        <v>14</v>
      </c>
      <c r="C25" s="46" t="s">
        <v>27</v>
      </c>
      <c r="D25" s="47" t="s">
        <v>28</v>
      </c>
      <c r="E25" s="46" t="s">
        <v>29</v>
      </c>
      <c r="F25" s="48" t="s">
        <v>30</v>
      </c>
      <c r="G25" s="48" t="s">
        <v>31</v>
      </c>
      <c r="H25" s="48" t="s">
        <v>32</v>
      </c>
      <c r="I25" s="48" t="s">
        <v>33</v>
      </c>
      <c r="J25" s="49" t="s">
        <v>34</v>
      </c>
      <c r="K25" s="49" t="s">
        <v>35</v>
      </c>
      <c r="L25" s="48" t="s">
        <v>36</v>
      </c>
      <c r="M25" s="48" t="s">
        <v>37</v>
      </c>
      <c r="N25" s="48" t="s">
        <v>38</v>
      </c>
      <c r="O25" s="50" t="s">
        <v>39</v>
      </c>
      <c r="Q25" s="51" t="s">
        <v>40</v>
      </c>
      <c r="R25" s="51" t="s">
        <v>41</v>
      </c>
    </row>
    <row r="26" spans="2:21" x14ac:dyDescent="0.35">
      <c r="B26" s="52"/>
      <c r="C26" s="53"/>
      <c r="D26" s="54"/>
      <c r="E26" s="53" t="s">
        <v>29</v>
      </c>
      <c r="F26" s="55"/>
      <c r="G26" s="55" t="s">
        <v>42</v>
      </c>
      <c r="H26" s="55"/>
      <c r="I26" s="55"/>
      <c r="J26" s="56"/>
      <c r="K26" s="56"/>
      <c r="L26" s="55"/>
      <c r="M26" s="55"/>
      <c r="N26" s="55"/>
      <c r="O26" s="57"/>
      <c r="Q26" s="58"/>
      <c r="R26" s="58"/>
    </row>
    <row r="27" spans="2:21" ht="13.5" thickBot="1" x14ac:dyDescent="0.4">
      <c r="B27" s="59"/>
      <c r="C27" s="60"/>
      <c r="D27" s="61"/>
      <c r="E27" s="60"/>
      <c r="F27" s="62"/>
      <c r="G27" s="62" t="s">
        <v>43</v>
      </c>
      <c r="H27" s="62"/>
      <c r="I27" s="62"/>
      <c r="J27" s="63">
        <v>0.19</v>
      </c>
      <c r="K27" s="63">
        <v>0.65</v>
      </c>
      <c r="L27" s="62"/>
      <c r="M27" s="62"/>
      <c r="N27" s="62" t="s">
        <v>29</v>
      </c>
      <c r="O27" s="64"/>
      <c r="Q27" s="65" t="s">
        <v>10</v>
      </c>
      <c r="R27" s="66" t="s">
        <v>10</v>
      </c>
    </row>
    <row r="28" spans="2:21" x14ac:dyDescent="0.35">
      <c r="B28" s="67">
        <v>1</v>
      </c>
      <c r="C28" s="68" t="s">
        <v>44</v>
      </c>
      <c r="D28" s="69">
        <v>85</v>
      </c>
      <c r="E28" s="70">
        <f>+ROUND(D28/$E$17,8)</f>
        <v>2.2745029999999999E-2</v>
      </c>
      <c r="F28" s="69">
        <f>+ROUND($E$18*E28,8)</f>
        <v>5.9801232899999999</v>
      </c>
      <c r="G28" s="71">
        <f t="shared" ref="G28:G67" si="0">+F28+D28</f>
        <v>90.980123289999995</v>
      </c>
      <c r="H28" s="72" t="s">
        <v>45</v>
      </c>
      <c r="I28" s="73">
        <f t="shared" ref="I28:I67" si="1">ROUND(G28*$E$21,4)</f>
        <v>2274.5030999999999</v>
      </c>
      <c r="J28" s="73">
        <f>ROUND(I28*$J$27,4)</f>
        <v>432.15559999999999</v>
      </c>
      <c r="K28" s="73">
        <f>ROUND(J28*$K$27,2)</f>
        <v>280.89999999999998</v>
      </c>
      <c r="L28" s="73">
        <v>225</v>
      </c>
      <c r="M28" s="73">
        <f>IF(I28&gt;$D$8,0,IF(K28&lt;L28,K28,L28))</f>
        <v>0</v>
      </c>
      <c r="N28" s="74">
        <f t="shared" ref="N28:N67" si="2">ROUND(IF(J28=0,0,+M28/J28),4)</f>
        <v>0</v>
      </c>
      <c r="O28" s="75">
        <f>+I28+J28-M28</f>
        <v>2706.6587</v>
      </c>
      <c r="Q28" s="76">
        <f>ROUND(+J28,2)</f>
        <v>432.16</v>
      </c>
      <c r="R28" s="77">
        <f>ROUND(+M28,2)</f>
        <v>0</v>
      </c>
      <c r="U28" s="78"/>
    </row>
    <row r="29" spans="2:21" x14ac:dyDescent="0.35">
      <c r="B29" s="67">
        <v>2</v>
      </c>
      <c r="C29" s="68" t="s">
        <v>46</v>
      </c>
      <c r="D29" s="69">
        <v>73.98</v>
      </c>
      <c r="E29" s="70">
        <f t="shared" ref="E29:E92" si="3">+ROUND(D29/$E$17,8)</f>
        <v>1.97962E-2</v>
      </c>
      <c r="F29" s="69">
        <f t="shared" ref="F29:F67" si="4">+ROUND($E$18*E29,8)</f>
        <v>5.2048169</v>
      </c>
      <c r="G29" s="71">
        <f t="shared" si="0"/>
        <v>79.184816900000001</v>
      </c>
      <c r="H29" s="72" t="s">
        <v>47</v>
      </c>
      <c r="I29" s="73">
        <f t="shared" si="1"/>
        <v>1979.6204</v>
      </c>
      <c r="J29" s="73">
        <f t="shared" ref="J29:J67" si="5">ROUND(I29*$J$27,4)</f>
        <v>376.12790000000001</v>
      </c>
      <c r="K29" s="73">
        <f t="shared" ref="K29:K67" si="6">ROUND(J29*$K$27,2)</f>
        <v>244.48</v>
      </c>
      <c r="L29" s="73">
        <v>225</v>
      </c>
      <c r="M29" s="73">
        <f t="shared" ref="M29:M92" si="7">IF(I29&gt;$D$8,0,IF(K29&lt;L29,K29,L29))</f>
        <v>225</v>
      </c>
      <c r="N29" s="74">
        <f t="shared" si="2"/>
        <v>0.59819999999999995</v>
      </c>
      <c r="O29" s="75">
        <f t="shared" ref="O29:O92" si="8">+I29+J29-M29</f>
        <v>2130.7483000000002</v>
      </c>
      <c r="Q29" s="76">
        <f t="shared" ref="Q29:Q65" si="9">ROUND(+J29,2)</f>
        <v>376.13</v>
      </c>
      <c r="R29" s="77">
        <f t="shared" ref="R29:R67" si="10">ROUND(+M29,2)</f>
        <v>225</v>
      </c>
      <c r="U29" s="78"/>
    </row>
    <row r="30" spans="2:21" x14ac:dyDescent="0.35">
      <c r="B30" s="67">
        <v>3</v>
      </c>
      <c r="C30" s="68" t="s">
        <v>48</v>
      </c>
      <c r="D30" s="69">
        <v>63.540000000000006</v>
      </c>
      <c r="E30" s="70">
        <f t="shared" si="3"/>
        <v>1.700258E-2</v>
      </c>
      <c r="F30" s="69">
        <f t="shared" si="4"/>
        <v>4.4703183299999996</v>
      </c>
      <c r="G30" s="71">
        <f t="shared" si="0"/>
        <v>68.010318330000004</v>
      </c>
      <c r="H30" s="72" t="s">
        <v>49</v>
      </c>
      <c r="I30" s="73">
        <f t="shared" si="1"/>
        <v>1700.258</v>
      </c>
      <c r="J30" s="73">
        <f t="shared" si="5"/>
        <v>323.04899999999998</v>
      </c>
      <c r="K30" s="73">
        <f t="shared" si="6"/>
        <v>209.98</v>
      </c>
      <c r="L30" s="73">
        <v>225</v>
      </c>
      <c r="M30" s="73">
        <f t="shared" si="7"/>
        <v>209.98</v>
      </c>
      <c r="N30" s="74">
        <f t="shared" si="2"/>
        <v>0.65</v>
      </c>
      <c r="O30" s="75">
        <f t="shared" si="8"/>
        <v>1813.327</v>
      </c>
      <c r="Q30" s="76">
        <f t="shared" si="9"/>
        <v>323.05</v>
      </c>
      <c r="R30" s="77">
        <f t="shared" si="10"/>
        <v>209.98</v>
      </c>
      <c r="U30" s="78"/>
    </row>
    <row r="31" spans="2:21" x14ac:dyDescent="0.35">
      <c r="B31" s="67">
        <v>4</v>
      </c>
      <c r="C31" s="68" t="s">
        <v>50</v>
      </c>
      <c r="D31" s="69">
        <v>63.540000000000006</v>
      </c>
      <c r="E31" s="70">
        <f t="shared" si="3"/>
        <v>1.700258E-2</v>
      </c>
      <c r="F31" s="69">
        <f t="shared" si="4"/>
        <v>4.4703183299999996</v>
      </c>
      <c r="G31" s="71">
        <f t="shared" si="0"/>
        <v>68.010318330000004</v>
      </c>
      <c r="H31" s="72" t="s">
        <v>49</v>
      </c>
      <c r="I31" s="73">
        <f t="shared" si="1"/>
        <v>1700.258</v>
      </c>
      <c r="J31" s="73">
        <f t="shared" si="5"/>
        <v>323.04899999999998</v>
      </c>
      <c r="K31" s="73">
        <f t="shared" si="6"/>
        <v>209.98</v>
      </c>
      <c r="L31" s="73">
        <v>225</v>
      </c>
      <c r="M31" s="73">
        <f t="shared" si="7"/>
        <v>209.98</v>
      </c>
      <c r="N31" s="74">
        <f t="shared" si="2"/>
        <v>0.65</v>
      </c>
      <c r="O31" s="75">
        <f t="shared" si="8"/>
        <v>1813.327</v>
      </c>
      <c r="Q31" s="76">
        <f t="shared" si="9"/>
        <v>323.05</v>
      </c>
      <c r="R31" s="77">
        <f t="shared" si="10"/>
        <v>209.98</v>
      </c>
      <c r="U31" s="78"/>
    </row>
    <row r="32" spans="2:21" x14ac:dyDescent="0.35">
      <c r="B32" s="67">
        <v>5</v>
      </c>
      <c r="C32" s="68" t="s">
        <v>51</v>
      </c>
      <c r="D32" s="69">
        <v>73.98</v>
      </c>
      <c r="E32" s="70">
        <f t="shared" si="3"/>
        <v>1.97962E-2</v>
      </c>
      <c r="F32" s="69">
        <f t="shared" si="4"/>
        <v>5.2048169</v>
      </c>
      <c r="G32" s="71">
        <f t="shared" si="0"/>
        <v>79.184816900000001</v>
      </c>
      <c r="H32" s="72" t="s">
        <v>52</v>
      </c>
      <c r="I32" s="73">
        <f t="shared" si="1"/>
        <v>1979.6204</v>
      </c>
      <c r="J32" s="73">
        <f t="shared" si="5"/>
        <v>376.12790000000001</v>
      </c>
      <c r="K32" s="73">
        <f t="shared" si="6"/>
        <v>244.48</v>
      </c>
      <c r="L32" s="73">
        <v>225</v>
      </c>
      <c r="M32" s="73">
        <f t="shared" si="7"/>
        <v>225</v>
      </c>
      <c r="N32" s="74">
        <f t="shared" si="2"/>
        <v>0.59819999999999995</v>
      </c>
      <c r="O32" s="75">
        <f t="shared" si="8"/>
        <v>2130.7483000000002</v>
      </c>
      <c r="Q32" s="76">
        <f t="shared" si="9"/>
        <v>376.13</v>
      </c>
      <c r="R32" s="77">
        <f t="shared" si="10"/>
        <v>225</v>
      </c>
      <c r="U32" s="78"/>
    </row>
    <row r="33" spans="2:21" x14ac:dyDescent="0.35">
      <c r="B33" s="67">
        <v>6</v>
      </c>
      <c r="C33" s="68" t="s">
        <v>53</v>
      </c>
      <c r="D33" s="69">
        <v>85</v>
      </c>
      <c r="E33" s="70">
        <f t="shared" si="3"/>
        <v>2.2745029999999999E-2</v>
      </c>
      <c r="F33" s="69">
        <f t="shared" si="4"/>
        <v>5.9801232899999999</v>
      </c>
      <c r="G33" s="71">
        <f t="shared" si="0"/>
        <v>90.980123289999995</v>
      </c>
      <c r="H33" s="72" t="s">
        <v>54</v>
      </c>
      <c r="I33" s="73">
        <f t="shared" si="1"/>
        <v>2274.5030999999999</v>
      </c>
      <c r="J33" s="73">
        <f t="shared" si="5"/>
        <v>432.15559999999999</v>
      </c>
      <c r="K33" s="73">
        <f t="shared" si="6"/>
        <v>280.89999999999998</v>
      </c>
      <c r="L33" s="73">
        <v>225</v>
      </c>
      <c r="M33" s="73">
        <f t="shared" si="7"/>
        <v>0</v>
      </c>
      <c r="N33" s="74">
        <f t="shared" si="2"/>
        <v>0</v>
      </c>
      <c r="O33" s="75">
        <f t="shared" si="8"/>
        <v>2706.6587</v>
      </c>
      <c r="Q33" s="76">
        <f t="shared" si="9"/>
        <v>432.16</v>
      </c>
      <c r="R33" s="77">
        <f t="shared" si="10"/>
        <v>0</v>
      </c>
      <c r="U33" s="78"/>
    </row>
    <row r="34" spans="2:21" x14ac:dyDescent="0.35">
      <c r="B34" s="67">
        <v>7</v>
      </c>
      <c r="C34" s="68" t="s">
        <v>55</v>
      </c>
      <c r="D34" s="69">
        <v>85</v>
      </c>
      <c r="E34" s="70">
        <f t="shared" si="3"/>
        <v>2.2745029999999999E-2</v>
      </c>
      <c r="F34" s="69">
        <f t="shared" si="4"/>
        <v>5.9801232899999999</v>
      </c>
      <c r="G34" s="71">
        <f t="shared" si="0"/>
        <v>90.980123289999995</v>
      </c>
      <c r="H34" s="72" t="s">
        <v>56</v>
      </c>
      <c r="I34" s="73">
        <f t="shared" si="1"/>
        <v>2274.5030999999999</v>
      </c>
      <c r="J34" s="73">
        <f t="shared" si="5"/>
        <v>432.15559999999999</v>
      </c>
      <c r="K34" s="73">
        <f t="shared" si="6"/>
        <v>280.89999999999998</v>
      </c>
      <c r="L34" s="73">
        <v>225</v>
      </c>
      <c r="M34" s="73">
        <f t="shared" si="7"/>
        <v>0</v>
      </c>
      <c r="N34" s="74">
        <f t="shared" si="2"/>
        <v>0</v>
      </c>
      <c r="O34" s="75">
        <f t="shared" si="8"/>
        <v>2706.6587</v>
      </c>
      <c r="Q34" s="76">
        <f t="shared" si="9"/>
        <v>432.16</v>
      </c>
      <c r="R34" s="77">
        <f t="shared" si="10"/>
        <v>0</v>
      </c>
      <c r="U34" s="78"/>
    </row>
    <row r="35" spans="2:21" x14ac:dyDescent="0.35">
      <c r="B35" s="67">
        <v>8</v>
      </c>
      <c r="C35" s="68" t="s">
        <v>57</v>
      </c>
      <c r="D35" s="69">
        <v>85</v>
      </c>
      <c r="E35" s="70">
        <f t="shared" si="3"/>
        <v>2.2745029999999999E-2</v>
      </c>
      <c r="F35" s="69">
        <f t="shared" si="4"/>
        <v>5.9801232899999999</v>
      </c>
      <c r="G35" s="71">
        <f t="shared" si="0"/>
        <v>90.980123289999995</v>
      </c>
      <c r="H35" s="72" t="s">
        <v>45</v>
      </c>
      <c r="I35" s="73">
        <f t="shared" si="1"/>
        <v>2274.5030999999999</v>
      </c>
      <c r="J35" s="73">
        <f t="shared" si="5"/>
        <v>432.15559999999999</v>
      </c>
      <c r="K35" s="73">
        <f t="shared" si="6"/>
        <v>280.89999999999998</v>
      </c>
      <c r="L35" s="73">
        <v>225</v>
      </c>
      <c r="M35" s="73">
        <f t="shared" si="7"/>
        <v>0</v>
      </c>
      <c r="N35" s="74">
        <f t="shared" si="2"/>
        <v>0</v>
      </c>
      <c r="O35" s="75">
        <f t="shared" si="8"/>
        <v>2706.6587</v>
      </c>
      <c r="Q35" s="76">
        <f t="shared" si="9"/>
        <v>432.16</v>
      </c>
      <c r="R35" s="77">
        <f t="shared" si="10"/>
        <v>0</v>
      </c>
      <c r="U35" s="78"/>
    </row>
    <row r="36" spans="2:21" x14ac:dyDescent="0.35">
      <c r="B36" s="67">
        <v>9</v>
      </c>
      <c r="C36" s="68" t="s">
        <v>58</v>
      </c>
      <c r="D36" s="69">
        <v>73.98</v>
      </c>
      <c r="E36" s="70">
        <f t="shared" si="3"/>
        <v>1.97962E-2</v>
      </c>
      <c r="F36" s="69">
        <f t="shared" si="4"/>
        <v>5.2048169</v>
      </c>
      <c r="G36" s="71">
        <f t="shared" si="0"/>
        <v>79.184816900000001</v>
      </c>
      <c r="H36" s="72" t="s">
        <v>47</v>
      </c>
      <c r="I36" s="73">
        <f t="shared" si="1"/>
        <v>1979.6204</v>
      </c>
      <c r="J36" s="73">
        <f t="shared" si="5"/>
        <v>376.12790000000001</v>
      </c>
      <c r="K36" s="73">
        <f t="shared" si="6"/>
        <v>244.48</v>
      </c>
      <c r="L36" s="73">
        <v>225</v>
      </c>
      <c r="M36" s="73">
        <f t="shared" si="7"/>
        <v>225</v>
      </c>
      <c r="N36" s="74">
        <f t="shared" si="2"/>
        <v>0.59819999999999995</v>
      </c>
      <c r="O36" s="75">
        <f t="shared" si="8"/>
        <v>2130.7483000000002</v>
      </c>
      <c r="Q36" s="76">
        <f t="shared" si="9"/>
        <v>376.13</v>
      </c>
      <c r="R36" s="77">
        <f t="shared" si="10"/>
        <v>225</v>
      </c>
      <c r="U36" s="78"/>
    </row>
    <row r="37" spans="2:21" x14ac:dyDescent="0.35">
      <c r="B37" s="67">
        <v>10</v>
      </c>
      <c r="C37" s="68" t="s">
        <v>59</v>
      </c>
      <c r="D37" s="69">
        <v>63.540000000000006</v>
      </c>
      <c r="E37" s="70">
        <f t="shared" si="3"/>
        <v>1.700258E-2</v>
      </c>
      <c r="F37" s="69">
        <f t="shared" si="4"/>
        <v>4.4703183299999996</v>
      </c>
      <c r="G37" s="71">
        <f t="shared" si="0"/>
        <v>68.010318330000004</v>
      </c>
      <c r="H37" s="72" t="s">
        <v>49</v>
      </c>
      <c r="I37" s="73">
        <f t="shared" si="1"/>
        <v>1700.258</v>
      </c>
      <c r="J37" s="73">
        <f t="shared" si="5"/>
        <v>323.04899999999998</v>
      </c>
      <c r="K37" s="73">
        <f t="shared" si="6"/>
        <v>209.98</v>
      </c>
      <c r="L37" s="73">
        <v>225</v>
      </c>
      <c r="M37" s="73">
        <f t="shared" si="7"/>
        <v>209.98</v>
      </c>
      <c r="N37" s="74">
        <f t="shared" si="2"/>
        <v>0.65</v>
      </c>
      <c r="O37" s="75">
        <f t="shared" si="8"/>
        <v>1813.327</v>
      </c>
      <c r="Q37" s="76">
        <f t="shared" si="9"/>
        <v>323.05</v>
      </c>
      <c r="R37" s="77">
        <f t="shared" si="10"/>
        <v>209.98</v>
      </c>
      <c r="U37" s="78"/>
    </row>
    <row r="38" spans="2:21" x14ac:dyDescent="0.35">
      <c r="B38" s="67">
        <v>11</v>
      </c>
      <c r="C38" s="68" t="s">
        <v>60</v>
      </c>
      <c r="D38" s="69">
        <v>63.540000000000006</v>
      </c>
      <c r="E38" s="70">
        <f t="shared" si="3"/>
        <v>1.700258E-2</v>
      </c>
      <c r="F38" s="69">
        <f t="shared" si="4"/>
        <v>4.4703183299999996</v>
      </c>
      <c r="G38" s="71">
        <f t="shared" si="0"/>
        <v>68.010318330000004</v>
      </c>
      <c r="H38" s="72" t="s">
        <v>49</v>
      </c>
      <c r="I38" s="73">
        <f t="shared" si="1"/>
        <v>1700.258</v>
      </c>
      <c r="J38" s="73">
        <f t="shared" si="5"/>
        <v>323.04899999999998</v>
      </c>
      <c r="K38" s="73">
        <f t="shared" si="6"/>
        <v>209.98</v>
      </c>
      <c r="L38" s="73">
        <v>225</v>
      </c>
      <c r="M38" s="73">
        <f t="shared" si="7"/>
        <v>209.98</v>
      </c>
      <c r="N38" s="74">
        <f t="shared" si="2"/>
        <v>0.65</v>
      </c>
      <c r="O38" s="75">
        <f t="shared" si="8"/>
        <v>1813.327</v>
      </c>
      <c r="Q38" s="76">
        <f t="shared" si="9"/>
        <v>323.05</v>
      </c>
      <c r="R38" s="77">
        <f t="shared" si="10"/>
        <v>209.98</v>
      </c>
      <c r="U38" s="78"/>
    </row>
    <row r="39" spans="2:21" x14ac:dyDescent="0.35">
      <c r="B39" s="67">
        <v>12</v>
      </c>
      <c r="C39" s="68" t="s">
        <v>61</v>
      </c>
      <c r="D39" s="69">
        <v>73.98</v>
      </c>
      <c r="E39" s="70">
        <f t="shared" si="3"/>
        <v>1.97962E-2</v>
      </c>
      <c r="F39" s="69">
        <f t="shared" si="4"/>
        <v>5.2048169</v>
      </c>
      <c r="G39" s="71">
        <f t="shared" si="0"/>
        <v>79.184816900000001</v>
      </c>
      <c r="H39" s="72" t="s">
        <v>52</v>
      </c>
      <c r="I39" s="73">
        <f t="shared" si="1"/>
        <v>1979.6204</v>
      </c>
      <c r="J39" s="73">
        <f t="shared" si="5"/>
        <v>376.12790000000001</v>
      </c>
      <c r="K39" s="73">
        <f t="shared" si="6"/>
        <v>244.48</v>
      </c>
      <c r="L39" s="73">
        <v>225</v>
      </c>
      <c r="M39" s="73">
        <f t="shared" si="7"/>
        <v>225</v>
      </c>
      <c r="N39" s="74">
        <f t="shared" si="2"/>
        <v>0.59819999999999995</v>
      </c>
      <c r="O39" s="75">
        <f t="shared" si="8"/>
        <v>2130.7483000000002</v>
      </c>
      <c r="Q39" s="76">
        <f t="shared" si="9"/>
        <v>376.13</v>
      </c>
      <c r="R39" s="77">
        <f t="shared" si="10"/>
        <v>225</v>
      </c>
      <c r="U39" s="78"/>
    </row>
    <row r="40" spans="2:21" x14ac:dyDescent="0.35">
      <c r="B40" s="67">
        <v>13</v>
      </c>
      <c r="C40" s="68" t="s">
        <v>62</v>
      </c>
      <c r="D40" s="69">
        <v>73.98</v>
      </c>
      <c r="E40" s="70">
        <f t="shared" si="3"/>
        <v>1.97962E-2</v>
      </c>
      <c r="F40" s="69">
        <f t="shared" si="4"/>
        <v>5.2048169</v>
      </c>
      <c r="G40" s="71">
        <f t="shared" si="0"/>
        <v>79.184816900000001</v>
      </c>
      <c r="H40" s="72" t="s">
        <v>54</v>
      </c>
      <c r="I40" s="73">
        <f t="shared" si="1"/>
        <v>1979.6204</v>
      </c>
      <c r="J40" s="73">
        <f t="shared" si="5"/>
        <v>376.12790000000001</v>
      </c>
      <c r="K40" s="73">
        <f t="shared" si="6"/>
        <v>244.48</v>
      </c>
      <c r="L40" s="73">
        <v>225</v>
      </c>
      <c r="M40" s="73">
        <f t="shared" si="7"/>
        <v>225</v>
      </c>
      <c r="N40" s="74">
        <f t="shared" si="2"/>
        <v>0.59819999999999995</v>
      </c>
      <c r="O40" s="75">
        <f t="shared" si="8"/>
        <v>2130.7483000000002</v>
      </c>
      <c r="Q40" s="76">
        <f t="shared" si="9"/>
        <v>376.13</v>
      </c>
      <c r="R40" s="77">
        <f t="shared" si="10"/>
        <v>225</v>
      </c>
      <c r="U40" s="78"/>
    </row>
    <row r="41" spans="2:21" x14ac:dyDescent="0.35">
      <c r="B41" s="67">
        <v>14</v>
      </c>
      <c r="C41" s="68" t="s">
        <v>63</v>
      </c>
      <c r="D41" s="69">
        <v>62.6</v>
      </c>
      <c r="E41" s="70">
        <f t="shared" si="3"/>
        <v>1.675105E-2</v>
      </c>
      <c r="F41" s="69">
        <f t="shared" si="4"/>
        <v>4.4041860699999997</v>
      </c>
      <c r="G41" s="71">
        <f t="shared" si="0"/>
        <v>67.004186070000003</v>
      </c>
      <c r="H41" s="72" t="s">
        <v>56</v>
      </c>
      <c r="I41" s="73">
        <f t="shared" si="1"/>
        <v>1675.1047000000001</v>
      </c>
      <c r="J41" s="73">
        <f t="shared" si="5"/>
        <v>318.26990000000001</v>
      </c>
      <c r="K41" s="73">
        <f t="shared" si="6"/>
        <v>206.88</v>
      </c>
      <c r="L41" s="73">
        <v>225</v>
      </c>
      <c r="M41" s="73">
        <f t="shared" si="7"/>
        <v>206.88</v>
      </c>
      <c r="N41" s="74">
        <f t="shared" si="2"/>
        <v>0.65</v>
      </c>
      <c r="O41" s="75">
        <f t="shared" si="8"/>
        <v>1786.4946</v>
      </c>
      <c r="Q41" s="76">
        <f t="shared" si="9"/>
        <v>318.27</v>
      </c>
      <c r="R41" s="77">
        <f t="shared" si="10"/>
        <v>206.88</v>
      </c>
      <c r="U41" s="78"/>
    </row>
    <row r="42" spans="2:21" x14ac:dyDescent="0.35">
      <c r="B42" s="67">
        <v>15</v>
      </c>
      <c r="C42" s="68" t="s">
        <v>64</v>
      </c>
      <c r="D42" s="69">
        <v>62.6</v>
      </c>
      <c r="E42" s="70">
        <f t="shared" si="3"/>
        <v>1.675105E-2</v>
      </c>
      <c r="F42" s="69">
        <f t="shared" si="4"/>
        <v>4.4041860699999997</v>
      </c>
      <c r="G42" s="71">
        <f t="shared" si="0"/>
        <v>67.004186070000003</v>
      </c>
      <c r="H42" s="72" t="s">
        <v>56</v>
      </c>
      <c r="I42" s="73">
        <f t="shared" si="1"/>
        <v>1675.1047000000001</v>
      </c>
      <c r="J42" s="73">
        <f t="shared" si="5"/>
        <v>318.26990000000001</v>
      </c>
      <c r="K42" s="73">
        <f t="shared" si="6"/>
        <v>206.88</v>
      </c>
      <c r="L42" s="73">
        <v>225</v>
      </c>
      <c r="M42" s="73">
        <f t="shared" si="7"/>
        <v>206.88</v>
      </c>
      <c r="N42" s="74">
        <f t="shared" si="2"/>
        <v>0.65</v>
      </c>
      <c r="O42" s="75">
        <f t="shared" si="8"/>
        <v>1786.4946</v>
      </c>
      <c r="Q42" s="76">
        <f t="shared" si="9"/>
        <v>318.27</v>
      </c>
      <c r="R42" s="77">
        <f t="shared" si="10"/>
        <v>206.88</v>
      </c>
      <c r="U42" s="78"/>
    </row>
    <row r="43" spans="2:21" x14ac:dyDescent="0.35">
      <c r="B43" s="67">
        <v>16</v>
      </c>
      <c r="C43" s="68" t="s">
        <v>65</v>
      </c>
      <c r="D43" s="69">
        <v>73.98</v>
      </c>
      <c r="E43" s="70">
        <f t="shared" si="3"/>
        <v>1.97962E-2</v>
      </c>
      <c r="F43" s="69">
        <f t="shared" si="4"/>
        <v>5.2048169</v>
      </c>
      <c r="G43" s="71">
        <f t="shared" si="0"/>
        <v>79.184816900000001</v>
      </c>
      <c r="H43" s="72" t="s">
        <v>45</v>
      </c>
      <c r="I43" s="73">
        <f t="shared" si="1"/>
        <v>1979.6204</v>
      </c>
      <c r="J43" s="73">
        <f t="shared" si="5"/>
        <v>376.12790000000001</v>
      </c>
      <c r="K43" s="73">
        <f t="shared" si="6"/>
        <v>244.48</v>
      </c>
      <c r="L43" s="73">
        <v>225</v>
      </c>
      <c r="M43" s="73">
        <f t="shared" si="7"/>
        <v>225</v>
      </c>
      <c r="N43" s="74">
        <f t="shared" si="2"/>
        <v>0.59819999999999995</v>
      </c>
      <c r="O43" s="75">
        <f t="shared" si="8"/>
        <v>2130.7483000000002</v>
      </c>
      <c r="Q43" s="76">
        <f t="shared" si="9"/>
        <v>376.13</v>
      </c>
      <c r="R43" s="77">
        <f t="shared" si="10"/>
        <v>225</v>
      </c>
      <c r="U43" s="78"/>
    </row>
    <row r="44" spans="2:21" x14ac:dyDescent="0.35">
      <c r="B44" s="67">
        <v>17</v>
      </c>
      <c r="C44" s="68" t="s">
        <v>66</v>
      </c>
      <c r="D44" s="69">
        <v>73.98</v>
      </c>
      <c r="E44" s="70">
        <f t="shared" si="3"/>
        <v>1.97962E-2</v>
      </c>
      <c r="F44" s="69">
        <f t="shared" si="4"/>
        <v>5.2048169</v>
      </c>
      <c r="G44" s="71">
        <f t="shared" si="0"/>
        <v>79.184816900000001</v>
      </c>
      <c r="H44" s="72" t="s">
        <v>47</v>
      </c>
      <c r="I44" s="73">
        <f t="shared" si="1"/>
        <v>1979.6204</v>
      </c>
      <c r="J44" s="73">
        <f t="shared" si="5"/>
        <v>376.12790000000001</v>
      </c>
      <c r="K44" s="73">
        <f t="shared" si="6"/>
        <v>244.48</v>
      </c>
      <c r="L44" s="73">
        <v>225</v>
      </c>
      <c r="M44" s="73">
        <f t="shared" si="7"/>
        <v>225</v>
      </c>
      <c r="N44" s="74">
        <f t="shared" si="2"/>
        <v>0.59819999999999995</v>
      </c>
      <c r="O44" s="75">
        <f t="shared" si="8"/>
        <v>2130.7483000000002</v>
      </c>
      <c r="Q44" s="76">
        <f t="shared" si="9"/>
        <v>376.13</v>
      </c>
      <c r="R44" s="77">
        <f t="shared" si="10"/>
        <v>225</v>
      </c>
      <c r="U44" s="78"/>
    </row>
    <row r="45" spans="2:21" x14ac:dyDescent="0.35">
      <c r="B45" s="67">
        <v>18</v>
      </c>
      <c r="C45" s="68" t="s">
        <v>67</v>
      </c>
      <c r="D45" s="69">
        <v>63.540000000000006</v>
      </c>
      <c r="E45" s="70">
        <f t="shared" si="3"/>
        <v>1.700258E-2</v>
      </c>
      <c r="F45" s="69">
        <f t="shared" si="4"/>
        <v>4.4703183299999996</v>
      </c>
      <c r="G45" s="71">
        <f t="shared" si="0"/>
        <v>68.010318330000004</v>
      </c>
      <c r="H45" s="72" t="s">
        <v>49</v>
      </c>
      <c r="I45" s="73">
        <f t="shared" si="1"/>
        <v>1700.258</v>
      </c>
      <c r="J45" s="73">
        <f t="shared" si="5"/>
        <v>323.04899999999998</v>
      </c>
      <c r="K45" s="73">
        <f t="shared" si="6"/>
        <v>209.98</v>
      </c>
      <c r="L45" s="73">
        <v>225</v>
      </c>
      <c r="M45" s="73">
        <f t="shared" si="7"/>
        <v>209.98</v>
      </c>
      <c r="N45" s="74">
        <f t="shared" si="2"/>
        <v>0.65</v>
      </c>
      <c r="O45" s="75">
        <f t="shared" si="8"/>
        <v>1813.327</v>
      </c>
      <c r="Q45" s="76">
        <f t="shared" si="9"/>
        <v>323.05</v>
      </c>
      <c r="R45" s="77">
        <f t="shared" si="10"/>
        <v>209.98</v>
      </c>
      <c r="U45" s="78"/>
    </row>
    <row r="46" spans="2:21" x14ac:dyDescent="0.35">
      <c r="B46" s="67">
        <v>19</v>
      </c>
      <c r="C46" s="68" t="s">
        <v>68</v>
      </c>
      <c r="D46" s="69">
        <v>63.540000000000006</v>
      </c>
      <c r="E46" s="70">
        <f t="shared" si="3"/>
        <v>1.700258E-2</v>
      </c>
      <c r="F46" s="69">
        <f t="shared" si="4"/>
        <v>4.4703183299999996</v>
      </c>
      <c r="G46" s="71">
        <f t="shared" si="0"/>
        <v>68.010318330000004</v>
      </c>
      <c r="H46" s="72" t="s">
        <v>49</v>
      </c>
      <c r="I46" s="73">
        <f t="shared" si="1"/>
        <v>1700.258</v>
      </c>
      <c r="J46" s="73">
        <f t="shared" si="5"/>
        <v>323.04899999999998</v>
      </c>
      <c r="K46" s="73">
        <f t="shared" si="6"/>
        <v>209.98</v>
      </c>
      <c r="L46" s="73">
        <v>225</v>
      </c>
      <c r="M46" s="73">
        <f t="shared" si="7"/>
        <v>209.98</v>
      </c>
      <c r="N46" s="74">
        <f t="shared" si="2"/>
        <v>0.65</v>
      </c>
      <c r="O46" s="75">
        <f t="shared" si="8"/>
        <v>1813.327</v>
      </c>
      <c r="Q46" s="76">
        <f t="shared" si="9"/>
        <v>323.05</v>
      </c>
      <c r="R46" s="77">
        <f t="shared" si="10"/>
        <v>209.98</v>
      </c>
      <c r="U46" s="78"/>
    </row>
    <row r="47" spans="2:21" x14ac:dyDescent="0.35">
      <c r="B47" s="67">
        <v>20</v>
      </c>
      <c r="C47" s="68" t="s">
        <v>69</v>
      </c>
      <c r="D47" s="69">
        <v>73.98</v>
      </c>
      <c r="E47" s="70">
        <f t="shared" si="3"/>
        <v>1.97962E-2</v>
      </c>
      <c r="F47" s="69">
        <f t="shared" si="4"/>
        <v>5.2048169</v>
      </c>
      <c r="G47" s="71">
        <f t="shared" si="0"/>
        <v>79.184816900000001</v>
      </c>
      <c r="H47" s="72" t="s">
        <v>52</v>
      </c>
      <c r="I47" s="73">
        <f t="shared" si="1"/>
        <v>1979.6204</v>
      </c>
      <c r="J47" s="73">
        <f t="shared" si="5"/>
        <v>376.12790000000001</v>
      </c>
      <c r="K47" s="73">
        <f t="shared" si="6"/>
        <v>244.48</v>
      </c>
      <c r="L47" s="73">
        <v>225</v>
      </c>
      <c r="M47" s="73">
        <f t="shared" si="7"/>
        <v>225</v>
      </c>
      <c r="N47" s="74">
        <f t="shared" si="2"/>
        <v>0.59819999999999995</v>
      </c>
      <c r="O47" s="75">
        <f t="shared" si="8"/>
        <v>2130.7483000000002</v>
      </c>
      <c r="Q47" s="76">
        <f t="shared" si="9"/>
        <v>376.13</v>
      </c>
      <c r="R47" s="77">
        <f t="shared" si="10"/>
        <v>225</v>
      </c>
      <c r="U47" s="78"/>
    </row>
    <row r="48" spans="2:21" x14ac:dyDescent="0.35">
      <c r="B48" s="67">
        <v>21</v>
      </c>
      <c r="C48" s="68" t="s">
        <v>70</v>
      </c>
      <c r="D48" s="69">
        <v>85</v>
      </c>
      <c r="E48" s="70">
        <f t="shared" si="3"/>
        <v>2.2745029999999999E-2</v>
      </c>
      <c r="F48" s="69">
        <f t="shared" si="4"/>
        <v>5.9801232899999999</v>
      </c>
      <c r="G48" s="71">
        <f t="shared" si="0"/>
        <v>90.980123289999995</v>
      </c>
      <c r="H48" s="72" t="s">
        <v>54</v>
      </c>
      <c r="I48" s="73">
        <f t="shared" si="1"/>
        <v>2274.5030999999999</v>
      </c>
      <c r="J48" s="73">
        <f t="shared" si="5"/>
        <v>432.15559999999999</v>
      </c>
      <c r="K48" s="73">
        <f t="shared" si="6"/>
        <v>280.89999999999998</v>
      </c>
      <c r="L48" s="73">
        <v>225</v>
      </c>
      <c r="M48" s="73">
        <f t="shared" si="7"/>
        <v>0</v>
      </c>
      <c r="N48" s="74">
        <f t="shared" si="2"/>
        <v>0</v>
      </c>
      <c r="O48" s="75">
        <f t="shared" si="8"/>
        <v>2706.6587</v>
      </c>
      <c r="Q48" s="76">
        <f t="shared" si="9"/>
        <v>432.16</v>
      </c>
      <c r="R48" s="77">
        <f t="shared" si="10"/>
        <v>0</v>
      </c>
      <c r="U48" s="78"/>
    </row>
    <row r="49" spans="2:21" x14ac:dyDescent="0.35">
      <c r="B49" s="67">
        <v>22</v>
      </c>
      <c r="C49" s="68" t="s">
        <v>71</v>
      </c>
      <c r="D49" s="69">
        <v>85</v>
      </c>
      <c r="E49" s="70">
        <f t="shared" si="3"/>
        <v>2.2745029999999999E-2</v>
      </c>
      <c r="F49" s="69">
        <f t="shared" si="4"/>
        <v>5.9801232899999999</v>
      </c>
      <c r="G49" s="71">
        <f t="shared" si="0"/>
        <v>90.980123289999995</v>
      </c>
      <c r="H49" s="72" t="s">
        <v>56</v>
      </c>
      <c r="I49" s="73">
        <f t="shared" si="1"/>
        <v>2274.5030999999999</v>
      </c>
      <c r="J49" s="73">
        <f t="shared" si="5"/>
        <v>432.15559999999999</v>
      </c>
      <c r="K49" s="73">
        <f t="shared" si="6"/>
        <v>280.89999999999998</v>
      </c>
      <c r="L49" s="73">
        <v>225</v>
      </c>
      <c r="M49" s="73">
        <f t="shared" si="7"/>
        <v>0</v>
      </c>
      <c r="N49" s="74">
        <f t="shared" si="2"/>
        <v>0</v>
      </c>
      <c r="O49" s="75">
        <f t="shared" si="8"/>
        <v>2706.6587</v>
      </c>
      <c r="Q49" s="76">
        <f t="shared" si="9"/>
        <v>432.16</v>
      </c>
      <c r="R49" s="77">
        <f t="shared" si="10"/>
        <v>0</v>
      </c>
      <c r="U49" s="78"/>
    </row>
    <row r="50" spans="2:21" x14ac:dyDescent="0.35">
      <c r="B50" s="67">
        <v>23</v>
      </c>
      <c r="C50" s="68" t="s">
        <v>72</v>
      </c>
      <c r="D50" s="69">
        <v>85</v>
      </c>
      <c r="E50" s="70">
        <f t="shared" si="3"/>
        <v>2.2745029999999999E-2</v>
      </c>
      <c r="F50" s="69">
        <f t="shared" si="4"/>
        <v>5.9801232899999999</v>
      </c>
      <c r="G50" s="71">
        <f t="shared" si="0"/>
        <v>90.980123289999995</v>
      </c>
      <c r="H50" s="72" t="s">
        <v>56</v>
      </c>
      <c r="I50" s="73">
        <f t="shared" si="1"/>
        <v>2274.5030999999999</v>
      </c>
      <c r="J50" s="73">
        <f t="shared" si="5"/>
        <v>432.15559999999999</v>
      </c>
      <c r="K50" s="73">
        <f t="shared" si="6"/>
        <v>280.89999999999998</v>
      </c>
      <c r="L50" s="73">
        <v>225</v>
      </c>
      <c r="M50" s="73">
        <f t="shared" si="7"/>
        <v>0</v>
      </c>
      <c r="N50" s="74">
        <f t="shared" si="2"/>
        <v>0</v>
      </c>
      <c r="O50" s="75">
        <f t="shared" si="8"/>
        <v>2706.6587</v>
      </c>
      <c r="Q50" s="76">
        <f t="shared" si="9"/>
        <v>432.16</v>
      </c>
      <c r="R50" s="77">
        <f t="shared" si="10"/>
        <v>0</v>
      </c>
      <c r="U50" s="78"/>
    </row>
    <row r="51" spans="2:21" x14ac:dyDescent="0.35">
      <c r="B51" s="67">
        <v>24</v>
      </c>
      <c r="C51" s="68" t="s">
        <v>73</v>
      </c>
      <c r="D51" s="69">
        <v>73.98</v>
      </c>
      <c r="E51" s="70">
        <f t="shared" si="3"/>
        <v>1.97962E-2</v>
      </c>
      <c r="F51" s="69">
        <f t="shared" si="4"/>
        <v>5.2048169</v>
      </c>
      <c r="G51" s="71">
        <f t="shared" si="0"/>
        <v>79.184816900000001</v>
      </c>
      <c r="H51" s="72" t="s">
        <v>45</v>
      </c>
      <c r="I51" s="73">
        <f t="shared" si="1"/>
        <v>1979.6204</v>
      </c>
      <c r="J51" s="73">
        <f t="shared" si="5"/>
        <v>376.12790000000001</v>
      </c>
      <c r="K51" s="73">
        <f t="shared" si="6"/>
        <v>244.48</v>
      </c>
      <c r="L51" s="73">
        <v>225</v>
      </c>
      <c r="M51" s="73">
        <f t="shared" si="7"/>
        <v>225</v>
      </c>
      <c r="N51" s="74">
        <f t="shared" si="2"/>
        <v>0.59819999999999995</v>
      </c>
      <c r="O51" s="75">
        <f t="shared" si="8"/>
        <v>2130.7483000000002</v>
      </c>
      <c r="Q51" s="76">
        <f t="shared" si="9"/>
        <v>376.13</v>
      </c>
      <c r="R51" s="77">
        <f t="shared" si="10"/>
        <v>225</v>
      </c>
      <c r="U51" s="78"/>
    </row>
    <row r="52" spans="2:21" x14ac:dyDescent="0.35">
      <c r="B52" s="67">
        <v>25</v>
      </c>
      <c r="C52" s="68" t="s">
        <v>74</v>
      </c>
      <c r="D52" s="69">
        <v>73.98</v>
      </c>
      <c r="E52" s="70">
        <f t="shared" si="3"/>
        <v>1.97962E-2</v>
      </c>
      <c r="F52" s="69">
        <f t="shared" si="4"/>
        <v>5.2048169</v>
      </c>
      <c r="G52" s="71">
        <f t="shared" si="0"/>
        <v>79.184816900000001</v>
      </c>
      <c r="H52" s="72" t="s">
        <v>47</v>
      </c>
      <c r="I52" s="73">
        <f t="shared" si="1"/>
        <v>1979.6204</v>
      </c>
      <c r="J52" s="73">
        <f t="shared" si="5"/>
        <v>376.12790000000001</v>
      </c>
      <c r="K52" s="73">
        <f t="shared" si="6"/>
        <v>244.48</v>
      </c>
      <c r="L52" s="73">
        <v>225</v>
      </c>
      <c r="M52" s="73">
        <f t="shared" si="7"/>
        <v>225</v>
      </c>
      <c r="N52" s="74">
        <f t="shared" si="2"/>
        <v>0.59819999999999995</v>
      </c>
      <c r="O52" s="75">
        <f t="shared" si="8"/>
        <v>2130.7483000000002</v>
      </c>
      <c r="Q52" s="76">
        <f t="shared" si="9"/>
        <v>376.13</v>
      </c>
      <c r="R52" s="77">
        <f t="shared" si="10"/>
        <v>225</v>
      </c>
      <c r="U52" s="78"/>
    </row>
    <row r="53" spans="2:21" x14ac:dyDescent="0.35">
      <c r="B53" s="67">
        <v>26</v>
      </c>
      <c r="C53" s="68" t="s">
        <v>75</v>
      </c>
      <c r="D53" s="69">
        <v>63.540000000000006</v>
      </c>
      <c r="E53" s="70">
        <f t="shared" si="3"/>
        <v>1.700258E-2</v>
      </c>
      <c r="F53" s="69">
        <f t="shared" si="4"/>
        <v>4.4703183299999996</v>
      </c>
      <c r="G53" s="71">
        <f t="shared" si="0"/>
        <v>68.010318330000004</v>
      </c>
      <c r="H53" s="72" t="s">
        <v>49</v>
      </c>
      <c r="I53" s="73">
        <f t="shared" si="1"/>
        <v>1700.258</v>
      </c>
      <c r="J53" s="73">
        <f t="shared" si="5"/>
        <v>323.04899999999998</v>
      </c>
      <c r="K53" s="73">
        <f t="shared" si="6"/>
        <v>209.98</v>
      </c>
      <c r="L53" s="73">
        <v>225</v>
      </c>
      <c r="M53" s="73">
        <f t="shared" si="7"/>
        <v>209.98</v>
      </c>
      <c r="N53" s="74">
        <f t="shared" si="2"/>
        <v>0.65</v>
      </c>
      <c r="O53" s="75">
        <f t="shared" si="8"/>
        <v>1813.327</v>
      </c>
      <c r="Q53" s="76">
        <f t="shared" si="9"/>
        <v>323.05</v>
      </c>
      <c r="R53" s="77">
        <f t="shared" si="10"/>
        <v>209.98</v>
      </c>
      <c r="U53" s="78"/>
    </row>
    <row r="54" spans="2:21" x14ac:dyDescent="0.35">
      <c r="B54" s="67">
        <v>27</v>
      </c>
      <c r="C54" s="68" t="s">
        <v>76</v>
      </c>
      <c r="D54" s="69">
        <v>63.540000000000006</v>
      </c>
      <c r="E54" s="70">
        <f t="shared" si="3"/>
        <v>1.700258E-2</v>
      </c>
      <c r="F54" s="69">
        <f t="shared" si="4"/>
        <v>4.4703183299999996</v>
      </c>
      <c r="G54" s="71">
        <f t="shared" si="0"/>
        <v>68.010318330000004</v>
      </c>
      <c r="H54" s="72" t="s">
        <v>49</v>
      </c>
      <c r="I54" s="73">
        <f t="shared" si="1"/>
        <v>1700.258</v>
      </c>
      <c r="J54" s="73">
        <f t="shared" si="5"/>
        <v>323.04899999999998</v>
      </c>
      <c r="K54" s="73">
        <f t="shared" si="6"/>
        <v>209.98</v>
      </c>
      <c r="L54" s="73">
        <v>225</v>
      </c>
      <c r="M54" s="73">
        <f t="shared" si="7"/>
        <v>209.98</v>
      </c>
      <c r="N54" s="74">
        <f t="shared" si="2"/>
        <v>0.65</v>
      </c>
      <c r="O54" s="75">
        <f t="shared" si="8"/>
        <v>1813.327</v>
      </c>
      <c r="Q54" s="76">
        <f t="shared" si="9"/>
        <v>323.05</v>
      </c>
      <c r="R54" s="77">
        <f t="shared" si="10"/>
        <v>209.98</v>
      </c>
      <c r="U54" s="78"/>
    </row>
    <row r="55" spans="2:21" x14ac:dyDescent="0.35">
      <c r="B55" s="67">
        <v>28</v>
      </c>
      <c r="C55" s="68" t="s">
        <v>77</v>
      </c>
      <c r="D55" s="69">
        <v>73.98</v>
      </c>
      <c r="E55" s="70">
        <f t="shared" si="3"/>
        <v>1.97962E-2</v>
      </c>
      <c r="F55" s="69">
        <f t="shared" si="4"/>
        <v>5.2048169</v>
      </c>
      <c r="G55" s="71">
        <f t="shared" si="0"/>
        <v>79.184816900000001</v>
      </c>
      <c r="H55" s="72" t="s">
        <v>52</v>
      </c>
      <c r="I55" s="73">
        <f t="shared" si="1"/>
        <v>1979.6204</v>
      </c>
      <c r="J55" s="73">
        <f t="shared" si="5"/>
        <v>376.12790000000001</v>
      </c>
      <c r="K55" s="73">
        <f t="shared" si="6"/>
        <v>244.48</v>
      </c>
      <c r="L55" s="73">
        <v>225</v>
      </c>
      <c r="M55" s="73">
        <f t="shared" si="7"/>
        <v>225</v>
      </c>
      <c r="N55" s="74">
        <f t="shared" si="2"/>
        <v>0.59819999999999995</v>
      </c>
      <c r="O55" s="75">
        <f t="shared" si="8"/>
        <v>2130.7483000000002</v>
      </c>
      <c r="Q55" s="76">
        <f t="shared" si="9"/>
        <v>376.13</v>
      </c>
      <c r="R55" s="77">
        <f t="shared" si="10"/>
        <v>225</v>
      </c>
      <c r="U55" s="78"/>
    </row>
    <row r="56" spans="2:21" x14ac:dyDescent="0.35">
      <c r="B56" s="67">
        <v>29</v>
      </c>
      <c r="C56" s="68" t="s">
        <v>78</v>
      </c>
      <c r="D56" s="69">
        <v>73.98</v>
      </c>
      <c r="E56" s="70">
        <f t="shared" si="3"/>
        <v>1.97962E-2</v>
      </c>
      <c r="F56" s="69">
        <f t="shared" si="4"/>
        <v>5.2048169</v>
      </c>
      <c r="G56" s="71">
        <f t="shared" si="0"/>
        <v>79.184816900000001</v>
      </c>
      <c r="H56" s="72" t="s">
        <v>54</v>
      </c>
      <c r="I56" s="73">
        <f t="shared" si="1"/>
        <v>1979.6204</v>
      </c>
      <c r="J56" s="73">
        <f t="shared" si="5"/>
        <v>376.12790000000001</v>
      </c>
      <c r="K56" s="73">
        <f t="shared" si="6"/>
        <v>244.48</v>
      </c>
      <c r="L56" s="73">
        <v>225</v>
      </c>
      <c r="M56" s="73">
        <f t="shared" si="7"/>
        <v>225</v>
      </c>
      <c r="N56" s="74">
        <f t="shared" si="2"/>
        <v>0.59819999999999995</v>
      </c>
      <c r="O56" s="75">
        <f t="shared" si="8"/>
        <v>2130.7483000000002</v>
      </c>
      <c r="Q56" s="76">
        <f t="shared" si="9"/>
        <v>376.13</v>
      </c>
      <c r="R56" s="77">
        <f t="shared" si="10"/>
        <v>225</v>
      </c>
      <c r="U56" s="78"/>
    </row>
    <row r="57" spans="2:21" x14ac:dyDescent="0.35">
      <c r="B57" s="67">
        <v>30</v>
      </c>
      <c r="C57" s="68" t="s">
        <v>79</v>
      </c>
      <c r="D57" s="69">
        <v>62.6</v>
      </c>
      <c r="E57" s="70">
        <f t="shared" si="3"/>
        <v>1.675105E-2</v>
      </c>
      <c r="F57" s="69">
        <f t="shared" si="4"/>
        <v>4.4041860699999997</v>
      </c>
      <c r="G57" s="71">
        <f t="shared" si="0"/>
        <v>67.004186070000003</v>
      </c>
      <c r="H57" s="72" t="s">
        <v>56</v>
      </c>
      <c r="I57" s="73">
        <f t="shared" si="1"/>
        <v>1675.1047000000001</v>
      </c>
      <c r="J57" s="73">
        <f t="shared" si="5"/>
        <v>318.26990000000001</v>
      </c>
      <c r="K57" s="73">
        <f t="shared" si="6"/>
        <v>206.88</v>
      </c>
      <c r="L57" s="73">
        <v>225</v>
      </c>
      <c r="M57" s="73">
        <f t="shared" si="7"/>
        <v>206.88</v>
      </c>
      <c r="N57" s="74">
        <f t="shared" si="2"/>
        <v>0.65</v>
      </c>
      <c r="O57" s="75">
        <f t="shared" si="8"/>
        <v>1786.4946</v>
      </c>
      <c r="Q57" s="76">
        <f t="shared" si="9"/>
        <v>318.27</v>
      </c>
      <c r="R57" s="77">
        <f t="shared" si="10"/>
        <v>206.88</v>
      </c>
      <c r="U57" s="78"/>
    </row>
    <row r="58" spans="2:21" x14ac:dyDescent="0.35">
      <c r="B58" s="67">
        <v>31</v>
      </c>
      <c r="C58" s="68" t="s">
        <v>80</v>
      </c>
      <c r="D58" s="69">
        <v>62.6</v>
      </c>
      <c r="E58" s="70">
        <f t="shared" si="3"/>
        <v>1.675105E-2</v>
      </c>
      <c r="F58" s="69">
        <f t="shared" si="4"/>
        <v>4.4041860699999997</v>
      </c>
      <c r="G58" s="71">
        <f t="shared" si="0"/>
        <v>67.004186070000003</v>
      </c>
      <c r="H58" s="72" t="s">
        <v>56</v>
      </c>
      <c r="I58" s="73">
        <f t="shared" si="1"/>
        <v>1675.1047000000001</v>
      </c>
      <c r="J58" s="73">
        <f t="shared" si="5"/>
        <v>318.26990000000001</v>
      </c>
      <c r="K58" s="73">
        <f t="shared" si="6"/>
        <v>206.88</v>
      </c>
      <c r="L58" s="73">
        <v>225</v>
      </c>
      <c r="M58" s="73">
        <f t="shared" si="7"/>
        <v>206.88</v>
      </c>
      <c r="N58" s="74">
        <f t="shared" si="2"/>
        <v>0.65</v>
      </c>
      <c r="O58" s="75">
        <f t="shared" si="8"/>
        <v>1786.4946</v>
      </c>
      <c r="Q58" s="76">
        <f>ROUND(+J58,2)</f>
        <v>318.27</v>
      </c>
      <c r="R58" s="77">
        <f t="shared" si="10"/>
        <v>206.88</v>
      </c>
      <c r="U58" s="78"/>
    </row>
    <row r="59" spans="2:21" x14ac:dyDescent="0.35">
      <c r="B59" s="67">
        <v>32</v>
      </c>
      <c r="C59" s="68" t="s">
        <v>81</v>
      </c>
      <c r="D59" s="69">
        <v>73.98</v>
      </c>
      <c r="E59" s="70">
        <f t="shared" si="3"/>
        <v>1.97962E-2</v>
      </c>
      <c r="F59" s="69">
        <f t="shared" si="4"/>
        <v>5.2048169</v>
      </c>
      <c r="G59" s="71">
        <f t="shared" si="0"/>
        <v>79.184816900000001</v>
      </c>
      <c r="H59" s="72" t="s">
        <v>45</v>
      </c>
      <c r="I59" s="73">
        <f t="shared" si="1"/>
        <v>1979.6204</v>
      </c>
      <c r="J59" s="73">
        <f t="shared" si="5"/>
        <v>376.12790000000001</v>
      </c>
      <c r="K59" s="73">
        <f t="shared" si="6"/>
        <v>244.48</v>
      </c>
      <c r="L59" s="73">
        <v>225</v>
      </c>
      <c r="M59" s="73">
        <f t="shared" si="7"/>
        <v>225</v>
      </c>
      <c r="N59" s="74">
        <f t="shared" si="2"/>
        <v>0.59819999999999995</v>
      </c>
      <c r="O59" s="75">
        <f t="shared" si="8"/>
        <v>2130.7483000000002</v>
      </c>
      <c r="Q59" s="76">
        <f t="shared" ref="Q59:Q61" si="11">ROUND(+J59,2)</f>
        <v>376.13</v>
      </c>
      <c r="R59" s="77">
        <f t="shared" si="10"/>
        <v>225</v>
      </c>
      <c r="U59" s="78"/>
    </row>
    <row r="60" spans="2:21" x14ac:dyDescent="0.35">
      <c r="B60" s="67">
        <v>33</v>
      </c>
      <c r="C60" s="68" t="s">
        <v>82</v>
      </c>
      <c r="D60" s="69">
        <v>73.98</v>
      </c>
      <c r="E60" s="70">
        <f t="shared" si="3"/>
        <v>1.97962E-2</v>
      </c>
      <c r="F60" s="69">
        <f t="shared" si="4"/>
        <v>5.2048169</v>
      </c>
      <c r="G60" s="71">
        <f t="shared" si="0"/>
        <v>79.184816900000001</v>
      </c>
      <c r="H60" s="72" t="s">
        <v>47</v>
      </c>
      <c r="I60" s="73">
        <f t="shared" si="1"/>
        <v>1979.6204</v>
      </c>
      <c r="J60" s="73">
        <f t="shared" si="5"/>
        <v>376.12790000000001</v>
      </c>
      <c r="K60" s="73">
        <f t="shared" si="6"/>
        <v>244.48</v>
      </c>
      <c r="L60" s="73">
        <v>225</v>
      </c>
      <c r="M60" s="73">
        <f t="shared" si="7"/>
        <v>225</v>
      </c>
      <c r="N60" s="74">
        <f t="shared" si="2"/>
        <v>0.59819999999999995</v>
      </c>
      <c r="O60" s="75">
        <f t="shared" si="8"/>
        <v>2130.7483000000002</v>
      </c>
      <c r="Q60" s="76">
        <f t="shared" si="11"/>
        <v>376.13</v>
      </c>
      <c r="R60" s="77">
        <f t="shared" si="10"/>
        <v>225</v>
      </c>
      <c r="U60" s="78"/>
    </row>
    <row r="61" spans="2:21" x14ac:dyDescent="0.35">
      <c r="B61" s="67">
        <v>34</v>
      </c>
      <c r="C61" s="68" t="s">
        <v>83</v>
      </c>
      <c r="D61" s="69">
        <v>63.540000000000006</v>
      </c>
      <c r="E61" s="70">
        <f t="shared" si="3"/>
        <v>1.700258E-2</v>
      </c>
      <c r="F61" s="69">
        <f t="shared" si="4"/>
        <v>4.4703183299999996</v>
      </c>
      <c r="G61" s="71">
        <f t="shared" si="0"/>
        <v>68.010318330000004</v>
      </c>
      <c r="H61" s="72" t="s">
        <v>49</v>
      </c>
      <c r="I61" s="73">
        <f t="shared" si="1"/>
        <v>1700.258</v>
      </c>
      <c r="J61" s="73">
        <f t="shared" si="5"/>
        <v>323.04899999999998</v>
      </c>
      <c r="K61" s="73">
        <f t="shared" si="6"/>
        <v>209.98</v>
      </c>
      <c r="L61" s="73">
        <v>225</v>
      </c>
      <c r="M61" s="73">
        <f t="shared" si="7"/>
        <v>209.98</v>
      </c>
      <c r="N61" s="74">
        <f t="shared" si="2"/>
        <v>0.65</v>
      </c>
      <c r="O61" s="75">
        <f t="shared" si="8"/>
        <v>1813.327</v>
      </c>
      <c r="Q61" s="76">
        <f t="shared" si="11"/>
        <v>323.05</v>
      </c>
      <c r="R61" s="77">
        <f t="shared" si="10"/>
        <v>209.98</v>
      </c>
      <c r="U61" s="78"/>
    </row>
    <row r="62" spans="2:21" x14ac:dyDescent="0.35">
      <c r="B62" s="67">
        <v>35</v>
      </c>
      <c r="C62" s="68" t="s">
        <v>84</v>
      </c>
      <c r="D62" s="69">
        <v>63.540000000000006</v>
      </c>
      <c r="E62" s="70">
        <f t="shared" si="3"/>
        <v>1.700258E-2</v>
      </c>
      <c r="F62" s="69">
        <f t="shared" si="4"/>
        <v>4.4703183299999996</v>
      </c>
      <c r="G62" s="71">
        <f t="shared" si="0"/>
        <v>68.010318330000004</v>
      </c>
      <c r="H62" s="72" t="s">
        <v>49</v>
      </c>
      <c r="I62" s="73">
        <f t="shared" si="1"/>
        <v>1700.258</v>
      </c>
      <c r="J62" s="73">
        <f t="shared" si="5"/>
        <v>323.04899999999998</v>
      </c>
      <c r="K62" s="73">
        <f t="shared" si="6"/>
        <v>209.98</v>
      </c>
      <c r="L62" s="73">
        <v>225</v>
      </c>
      <c r="M62" s="73">
        <f t="shared" si="7"/>
        <v>209.98</v>
      </c>
      <c r="N62" s="74">
        <f t="shared" si="2"/>
        <v>0.65</v>
      </c>
      <c r="O62" s="75">
        <f t="shared" si="8"/>
        <v>1813.327</v>
      </c>
      <c r="Q62" s="76">
        <f t="shared" si="9"/>
        <v>323.05</v>
      </c>
      <c r="R62" s="77">
        <f t="shared" si="10"/>
        <v>209.98</v>
      </c>
      <c r="U62" s="78"/>
    </row>
    <row r="63" spans="2:21" x14ac:dyDescent="0.35">
      <c r="B63" s="67">
        <v>36</v>
      </c>
      <c r="C63" s="68" t="s">
        <v>85</v>
      </c>
      <c r="D63" s="69">
        <v>73.98</v>
      </c>
      <c r="E63" s="70">
        <f t="shared" si="3"/>
        <v>1.97962E-2</v>
      </c>
      <c r="F63" s="69">
        <f t="shared" si="4"/>
        <v>5.2048169</v>
      </c>
      <c r="G63" s="71">
        <f t="shared" si="0"/>
        <v>79.184816900000001</v>
      </c>
      <c r="H63" s="72" t="s">
        <v>52</v>
      </c>
      <c r="I63" s="73">
        <f t="shared" si="1"/>
        <v>1979.6204</v>
      </c>
      <c r="J63" s="73">
        <f t="shared" si="5"/>
        <v>376.12790000000001</v>
      </c>
      <c r="K63" s="73">
        <f t="shared" si="6"/>
        <v>244.48</v>
      </c>
      <c r="L63" s="73">
        <v>225</v>
      </c>
      <c r="M63" s="73">
        <f t="shared" si="7"/>
        <v>225</v>
      </c>
      <c r="N63" s="74">
        <f t="shared" si="2"/>
        <v>0.59819999999999995</v>
      </c>
      <c r="O63" s="75">
        <f t="shared" si="8"/>
        <v>2130.7483000000002</v>
      </c>
      <c r="Q63" s="76">
        <f t="shared" si="9"/>
        <v>376.13</v>
      </c>
      <c r="R63" s="77">
        <f t="shared" si="10"/>
        <v>225</v>
      </c>
      <c r="U63" s="78"/>
    </row>
    <row r="64" spans="2:21" x14ac:dyDescent="0.35">
      <c r="B64" s="67">
        <v>37</v>
      </c>
      <c r="C64" s="68" t="s">
        <v>86</v>
      </c>
      <c r="D64" s="69">
        <v>73.98</v>
      </c>
      <c r="E64" s="70">
        <f t="shared" si="3"/>
        <v>1.97962E-2</v>
      </c>
      <c r="F64" s="69">
        <f t="shared" si="4"/>
        <v>5.2048169</v>
      </c>
      <c r="G64" s="71">
        <f t="shared" si="0"/>
        <v>79.184816900000001</v>
      </c>
      <c r="H64" s="72" t="s">
        <v>54</v>
      </c>
      <c r="I64" s="73">
        <f t="shared" si="1"/>
        <v>1979.6204</v>
      </c>
      <c r="J64" s="73">
        <f t="shared" si="5"/>
        <v>376.12790000000001</v>
      </c>
      <c r="K64" s="73">
        <f t="shared" si="6"/>
        <v>244.48</v>
      </c>
      <c r="L64" s="73">
        <v>225</v>
      </c>
      <c r="M64" s="73">
        <f t="shared" si="7"/>
        <v>225</v>
      </c>
      <c r="N64" s="74">
        <f t="shared" si="2"/>
        <v>0.59819999999999995</v>
      </c>
      <c r="O64" s="75">
        <f t="shared" si="8"/>
        <v>2130.7483000000002</v>
      </c>
      <c r="Q64" s="76">
        <f t="shared" si="9"/>
        <v>376.13</v>
      </c>
      <c r="R64" s="77">
        <f t="shared" si="10"/>
        <v>225</v>
      </c>
      <c r="U64" s="78"/>
    </row>
    <row r="65" spans="2:21" x14ac:dyDescent="0.35">
      <c r="B65" s="67">
        <v>38</v>
      </c>
      <c r="C65" s="68" t="s">
        <v>87</v>
      </c>
      <c r="D65" s="69">
        <v>62.6</v>
      </c>
      <c r="E65" s="70">
        <f t="shared" si="3"/>
        <v>1.675105E-2</v>
      </c>
      <c r="F65" s="69">
        <f t="shared" si="4"/>
        <v>4.4041860699999997</v>
      </c>
      <c r="G65" s="71">
        <f t="shared" si="0"/>
        <v>67.004186070000003</v>
      </c>
      <c r="H65" s="72" t="s">
        <v>56</v>
      </c>
      <c r="I65" s="73">
        <f t="shared" si="1"/>
        <v>1675.1047000000001</v>
      </c>
      <c r="J65" s="73">
        <f t="shared" si="5"/>
        <v>318.26990000000001</v>
      </c>
      <c r="K65" s="73">
        <f t="shared" si="6"/>
        <v>206.88</v>
      </c>
      <c r="L65" s="73">
        <v>225</v>
      </c>
      <c r="M65" s="73">
        <f t="shared" si="7"/>
        <v>206.88</v>
      </c>
      <c r="N65" s="74">
        <f t="shared" si="2"/>
        <v>0.65</v>
      </c>
      <c r="O65" s="75">
        <f t="shared" si="8"/>
        <v>1786.4946</v>
      </c>
      <c r="Q65" s="76">
        <f t="shared" si="9"/>
        <v>318.27</v>
      </c>
      <c r="R65" s="77">
        <f t="shared" si="10"/>
        <v>206.88</v>
      </c>
      <c r="U65" s="78"/>
    </row>
    <row r="66" spans="2:21" x14ac:dyDescent="0.35">
      <c r="B66" s="67">
        <v>39</v>
      </c>
      <c r="C66" s="68" t="s">
        <v>88</v>
      </c>
      <c r="D66" s="69">
        <v>62.6</v>
      </c>
      <c r="E66" s="70">
        <f t="shared" si="3"/>
        <v>1.675105E-2</v>
      </c>
      <c r="F66" s="69">
        <f t="shared" si="4"/>
        <v>4.4041860699999997</v>
      </c>
      <c r="G66" s="71">
        <f t="shared" si="0"/>
        <v>67.004186070000003</v>
      </c>
      <c r="H66" s="72" t="s">
        <v>56</v>
      </c>
      <c r="I66" s="73">
        <f t="shared" si="1"/>
        <v>1675.1047000000001</v>
      </c>
      <c r="J66" s="73">
        <f t="shared" si="5"/>
        <v>318.26990000000001</v>
      </c>
      <c r="K66" s="73">
        <f t="shared" si="6"/>
        <v>206.88</v>
      </c>
      <c r="L66" s="73">
        <v>225</v>
      </c>
      <c r="M66" s="73">
        <f t="shared" si="7"/>
        <v>206.88</v>
      </c>
      <c r="N66" s="74">
        <f t="shared" si="2"/>
        <v>0.65</v>
      </c>
      <c r="O66" s="75">
        <f t="shared" si="8"/>
        <v>1786.4946</v>
      </c>
      <c r="Q66" s="76">
        <f>ROUND(+J66,2)</f>
        <v>318.27</v>
      </c>
      <c r="R66" s="77">
        <f t="shared" si="10"/>
        <v>206.88</v>
      </c>
      <c r="U66" s="78"/>
    </row>
    <row r="67" spans="2:21" x14ac:dyDescent="0.35">
      <c r="B67" s="67">
        <v>40</v>
      </c>
      <c r="C67" s="68" t="s">
        <v>88</v>
      </c>
      <c r="D67" s="69">
        <v>62.6</v>
      </c>
      <c r="E67" s="70">
        <f t="shared" si="3"/>
        <v>1.675105E-2</v>
      </c>
      <c r="F67" s="69">
        <f t="shared" si="4"/>
        <v>4.4041860699999997</v>
      </c>
      <c r="G67" s="71">
        <f t="shared" si="0"/>
        <v>67.004186070000003</v>
      </c>
      <c r="H67" s="72" t="s">
        <v>56</v>
      </c>
      <c r="I67" s="73">
        <f t="shared" si="1"/>
        <v>1675.1047000000001</v>
      </c>
      <c r="J67" s="73">
        <f t="shared" si="5"/>
        <v>318.26990000000001</v>
      </c>
      <c r="K67" s="73">
        <f t="shared" si="6"/>
        <v>206.88</v>
      </c>
      <c r="L67" s="73">
        <v>225</v>
      </c>
      <c r="M67" s="73">
        <f t="shared" si="7"/>
        <v>206.88</v>
      </c>
      <c r="N67" s="74">
        <f t="shared" si="2"/>
        <v>0.65</v>
      </c>
      <c r="O67" s="75">
        <f t="shared" si="8"/>
        <v>1786.4946</v>
      </c>
      <c r="Q67" s="76">
        <f>ROUND(+J67,2)</f>
        <v>318.27</v>
      </c>
      <c r="R67" s="77">
        <f t="shared" si="10"/>
        <v>206.88</v>
      </c>
      <c r="U67" s="78"/>
    </row>
    <row r="68" spans="2:21" x14ac:dyDescent="0.35">
      <c r="B68" s="67"/>
      <c r="C68" s="68"/>
      <c r="D68" s="68"/>
      <c r="E68" s="70"/>
      <c r="F68" s="68"/>
      <c r="G68" s="79"/>
      <c r="H68" s="72"/>
      <c r="I68" s="73"/>
      <c r="J68" s="73"/>
      <c r="K68" s="73"/>
      <c r="L68" s="73"/>
      <c r="M68" s="73"/>
      <c r="N68" s="74"/>
      <c r="O68" s="75"/>
      <c r="Q68" s="76"/>
      <c r="R68" s="77"/>
      <c r="U68" s="78"/>
    </row>
    <row r="69" spans="2:21" x14ac:dyDescent="0.35">
      <c r="B69" s="67">
        <v>1</v>
      </c>
      <c r="C69" s="68" t="s">
        <v>89</v>
      </c>
      <c r="D69" s="68">
        <v>12.5</v>
      </c>
      <c r="E69" s="70">
        <f t="shared" si="3"/>
        <v>3.3448599999999998E-3</v>
      </c>
      <c r="F69" s="69">
        <f t="shared" ref="F69:F132" si="12">+ROUND($E$18*E69,8)</f>
        <v>0.87943059000000001</v>
      </c>
      <c r="G69" s="71">
        <f t="shared" ref="G69:G118" si="13">+F69+D69</f>
        <v>13.37943059</v>
      </c>
      <c r="H69" s="72" t="s">
        <v>90</v>
      </c>
      <c r="I69" s="73">
        <f t="shared" ref="I69:I118" si="14">ROUND(G69*$E$21,4)</f>
        <v>334.48579999999998</v>
      </c>
      <c r="J69" s="73">
        <f t="shared" ref="J69:J118" si="15">ROUND(I69*$J$27,4)</f>
        <v>63.552300000000002</v>
      </c>
      <c r="K69" s="73">
        <f t="shared" ref="K69:K118" si="16">ROUND(J69*$K$27,2)</f>
        <v>41.31</v>
      </c>
      <c r="L69" s="73">
        <v>225</v>
      </c>
      <c r="M69" s="73">
        <f t="shared" si="7"/>
        <v>41.31</v>
      </c>
      <c r="N69" s="74">
        <f>ROUND(IF(J69=0,0,+M69/J69),4)</f>
        <v>0.65</v>
      </c>
      <c r="O69" s="75">
        <f t="shared" si="8"/>
        <v>356.72809999999998</v>
      </c>
      <c r="Q69" s="76">
        <f t="shared" ref="Q69:Q118" si="17">ROUND(+J69,2)</f>
        <v>63.55</v>
      </c>
      <c r="R69" s="77">
        <f t="shared" ref="R69" si="18">ROUND(+M69,2)</f>
        <v>41.31</v>
      </c>
      <c r="U69" s="78"/>
    </row>
    <row r="70" spans="2:21" x14ac:dyDescent="0.35">
      <c r="B70" s="67">
        <v>2</v>
      </c>
      <c r="C70" s="68" t="s">
        <v>91</v>
      </c>
      <c r="D70" s="68">
        <v>12.5</v>
      </c>
      <c r="E70" s="70">
        <f t="shared" si="3"/>
        <v>3.3448599999999998E-3</v>
      </c>
      <c r="F70" s="69">
        <f t="shared" si="12"/>
        <v>0.87943059000000001</v>
      </c>
      <c r="G70" s="71">
        <f t="shared" si="13"/>
        <v>13.37943059</v>
      </c>
      <c r="H70" s="72" t="s">
        <v>90</v>
      </c>
      <c r="I70" s="73">
        <f t="shared" si="14"/>
        <v>334.48579999999998</v>
      </c>
      <c r="J70" s="73">
        <f t="shared" si="15"/>
        <v>63.552300000000002</v>
      </c>
      <c r="K70" s="73">
        <f t="shared" si="16"/>
        <v>41.31</v>
      </c>
      <c r="L70" s="73">
        <v>225</v>
      </c>
      <c r="M70" s="73">
        <f t="shared" si="7"/>
        <v>41.31</v>
      </c>
      <c r="N70" s="74">
        <f t="shared" ref="N70:N118" si="19">ROUND(IF(J70=0,0,+M70/J70),4)</f>
        <v>0.65</v>
      </c>
      <c r="O70" s="75">
        <f t="shared" si="8"/>
        <v>356.72809999999998</v>
      </c>
      <c r="Q70" s="76">
        <f t="shared" si="17"/>
        <v>63.55</v>
      </c>
      <c r="R70" s="77">
        <f>ROUND(+M70,2)</f>
        <v>41.31</v>
      </c>
      <c r="U70" s="78"/>
    </row>
    <row r="71" spans="2:21" x14ac:dyDescent="0.35">
      <c r="B71" s="67">
        <v>3</v>
      </c>
      <c r="C71" s="68" t="s">
        <v>92</v>
      </c>
      <c r="D71" s="68">
        <v>12.5</v>
      </c>
      <c r="E71" s="70">
        <f t="shared" si="3"/>
        <v>3.3448599999999998E-3</v>
      </c>
      <c r="F71" s="69">
        <f t="shared" si="12"/>
        <v>0.87943059000000001</v>
      </c>
      <c r="G71" s="71">
        <f t="shared" si="13"/>
        <v>13.37943059</v>
      </c>
      <c r="H71" s="72" t="s">
        <v>90</v>
      </c>
      <c r="I71" s="73">
        <f t="shared" si="14"/>
        <v>334.48579999999998</v>
      </c>
      <c r="J71" s="73">
        <f t="shared" si="15"/>
        <v>63.552300000000002</v>
      </c>
      <c r="K71" s="73">
        <f t="shared" si="16"/>
        <v>41.31</v>
      </c>
      <c r="L71" s="73">
        <v>225</v>
      </c>
      <c r="M71" s="73">
        <f t="shared" si="7"/>
        <v>41.31</v>
      </c>
      <c r="N71" s="74">
        <f t="shared" si="19"/>
        <v>0.65</v>
      </c>
      <c r="O71" s="75">
        <f t="shared" si="8"/>
        <v>356.72809999999998</v>
      </c>
      <c r="Q71" s="76">
        <f t="shared" si="17"/>
        <v>63.55</v>
      </c>
      <c r="R71" s="77">
        <f t="shared" ref="R71:R118" si="20">ROUND(+M71,2)</f>
        <v>41.31</v>
      </c>
      <c r="U71" s="78"/>
    </row>
    <row r="72" spans="2:21" x14ac:dyDescent="0.35">
      <c r="B72" s="67">
        <v>4</v>
      </c>
      <c r="C72" s="68" t="s">
        <v>93</v>
      </c>
      <c r="D72" s="68">
        <v>12.5</v>
      </c>
      <c r="E72" s="70">
        <f t="shared" si="3"/>
        <v>3.3448599999999998E-3</v>
      </c>
      <c r="F72" s="69">
        <f t="shared" si="12"/>
        <v>0.87943059000000001</v>
      </c>
      <c r="G72" s="71">
        <f t="shared" si="13"/>
        <v>13.37943059</v>
      </c>
      <c r="H72" s="72" t="s">
        <v>90</v>
      </c>
      <c r="I72" s="73">
        <f t="shared" si="14"/>
        <v>334.48579999999998</v>
      </c>
      <c r="J72" s="73">
        <f t="shared" si="15"/>
        <v>63.552300000000002</v>
      </c>
      <c r="K72" s="73">
        <f t="shared" si="16"/>
        <v>41.31</v>
      </c>
      <c r="L72" s="73">
        <v>225</v>
      </c>
      <c r="M72" s="73">
        <f t="shared" si="7"/>
        <v>41.31</v>
      </c>
      <c r="N72" s="74">
        <f t="shared" si="19"/>
        <v>0.65</v>
      </c>
      <c r="O72" s="75">
        <f t="shared" si="8"/>
        <v>356.72809999999998</v>
      </c>
      <c r="Q72" s="76">
        <f t="shared" si="17"/>
        <v>63.55</v>
      </c>
      <c r="R72" s="77">
        <f t="shared" si="20"/>
        <v>41.31</v>
      </c>
      <c r="U72" s="78"/>
    </row>
    <row r="73" spans="2:21" x14ac:dyDescent="0.35">
      <c r="B73" s="67">
        <v>5</v>
      </c>
      <c r="C73" s="68" t="s">
        <v>94</v>
      </c>
      <c r="D73" s="68">
        <v>12.5</v>
      </c>
      <c r="E73" s="70">
        <f t="shared" si="3"/>
        <v>3.3448599999999998E-3</v>
      </c>
      <c r="F73" s="69">
        <f t="shared" si="12"/>
        <v>0.87943059000000001</v>
      </c>
      <c r="G73" s="71">
        <f t="shared" si="13"/>
        <v>13.37943059</v>
      </c>
      <c r="H73" s="72" t="s">
        <v>90</v>
      </c>
      <c r="I73" s="73">
        <f t="shared" si="14"/>
        <v>334.48579999999998</v>
      </c>
      <c r="J73" s="73">
        <f t="shared" si="15"/>
        <v>63.552300000000002</v>
      </c>
      <c r="K73" s="73">
        <f t="shared" si="16"/>
        <v>41.31</v>
      </c>
      <c r="L73" s="73">
        <v>225</v>
      </c>
      <c r="M73" s="73">
        <f t="shared" si="7"/>
        <v>41.31</v>
      </c>
      <c r="N73" s="74">
        <f t="shared" si="19"/>
        <v>0.65</v>
      </c>
      <c r="O73" s="75">
        <f t="shared" si="8"/>
        <v>356.72809999999998</v>
      </c>
      <c r="Q73" s="76">
        <f t="shared" si="17"/>
        <v>63.55</v>
      </c>
      <c r="R73" s="77">
        <f t="shared" si="20"/>
        <v>41.31</v>
      </c>
      <c r="U73" s="78"/>
    </row>
    <row r="74" spans="2:21" x14ac:dyDescent="0.35">
      <c r="B74" s="67">
        <v>6</v>
      </c>
      <c r="C74" s="68" t="s">
        <v>95</v>
      </c>
      <c r="D74" s="68">
        <v>12.5</v>
      </c>
      <c r="E74" s="70">
        <f t="shared" si="3"/>
        <v>3.3448599999999998E-3</v>
      </c>
      <c r="F74" s="69">
        <f t="shared" si="12"/>
        <v>0.87943059000000001</v>
      </c>
      <c r="G74" s="71">
        <f t="shared" si="13"/>
        <v>13.37943059</v>
      </c>
      <c r="H74" s="72" t="s">
        <v>90</v>
      </c>
      <c r="I74" s="73">
        <f t="shared" si="14"/>
        <v>334.48579999999998</v>
      </c>
      <c r="J74" s="73">
        <f t="shared" si="15"/>
        <v>63.552300000000002</v>
      </c>
      <c r="K74" s="73">
        <f t="shared" si="16"/>
        <v>41.31</v>
      </c>
      <c r="L74" s="73">
        <v>225</v>
      </c>
      <c r="M74" s="73">
        <f t="shared" si="7"/>
        <v>41.31</v>
      </c>
      <c r="N74" s="74">
        <f t="shared" si="19"/>
        <v>0.65</v>
      </c>
      <c r="O74" s="75">
        <f t="shared" si="8"/>
        <v>356.72809999999998</v>
      </c>
      <c r="Q74" s="76">
        <f t="shared" si="17"/>
        <v>63.55</v>
      </c>
      <c r="R74" s="77">
        <f t="shared" si="20"/>
        <v>41.31</v>
      </c>
      <c r="U74" s="78"/>
    </row>
    <row r="75" spans="2:21" x14ac:dyDescent="0.35">
      <c r="B75" s="67">
        <v>7</v>
      </c>
      <c r="C75" s="68" t="s">
        <v>96</v>
      </c>
      <c r="D75" s="68">
        <v>12.5</v>
      </c>
      <c r="E75" s="70">
        <f t="shared" si="3"/>
        <v>3.3448599999999998E-3</v>
      </c>
      <c r="F75" s="69">
        <f t="shared" si="12"/>
        <v>0.87943059000000001</v>
      </c>
      <c r="G75" s="71">
        <f t="shared" si="13"/>
        <v>13.37943059</v>
      </c>
      <c r="H75" s="72" t="s">
        <v>90</v>
      </c>
      <c r="I75" s="73">
        <f t="shared" si="14"/>
        <v>334.48579999999998</v>
      </c>
      <c r="J75" s="73">
        <f t="shared" si="15"/>
        <v>63.552300000000002</v>
      </c>
      <c r="K75" s="73">
        <f t="shared" si="16"/>
        <v>41.31</v>
      </c>
      <c r="L75" s="73">
        <v>225</v>
      </c>
      <c r="M75" s="73">
        <f t="shared" si="7"/>
        <v>41.31</v>
      </c>
      <c r="N75" s="74">
        <f t="shared" si="19"/>
        <v>0.65</v>
      </c>
      <c r="O75" s="75">
        <f t="shared" si="8"/>
        <v>356.72809999999998</v>
      </c>
      <c r="Q75" s="76">
        <f t="shared" si="17"/>
        <v>63.55</v>
      </c>
      <c r="R75" s="77">
        <f t="shared" si="20"/>
        <v>41.31</v>
      </c>
      <c r="U75" s="78"/>
    </row>
    <row r="76" spans="2:21" x14ac:dyDescent="0.35">
      <c r="B76" s="67">
        <v>8</v>
      </c>
      <c r="C76" s="68" t="s">
        <v>97</v>
      </c>
      <c r="D76" s="68">
        <v>12.5</v>
      </c>
      <c r="E76" s="70">
        <f t="shared" si="3"/>
        <v>3.3448599999999998E-3</v>
      </c>
      <c r="F76" s="69">
        <f t="shared" si="12"/>
        <v>0.87943059000000001</v>
      </c>
      <c r="G76" s="71">
        <f t="shared" si="13"/>
        <v>13.37943059</v>
      </c>
      <c r="H76" s="72" t="s">
        <v>90</v>
      </c>
      <c r="I76" s="73">
        <f t="shared" si="14"/>
        <v>334.48579999999998</v>
      </c>
      <c r="J76" s="73">
        <f t="shared" si="15"/>
        <v>63.552300000000002</v>
      </c>
      <c r="K76" s="73">
        <f t="shared" si="16"/>
        <v>41.31</v>
      </c>
      <c r="L76" s="73">
        <v>225</v>
      </c>
      <c r="M76" s="73">
        <f t="shared" si="7"/>
        <v>41.31</v>
      </c>
      <c r="N76" s="74">
        <f t="shared" si="19"/>
        <v>0.65</v>
      </c>
      <c r="O76" s="75">
        <f t="shared" si="8"/>
        <v>356.72809999999998</v>
      </c>
      <c r="Q76" s="76">
        <f t="shared" si="17"/>
        <v>63.55</v>
      </c>
      <c r="R76" s="77">
        <f t="shared" si="20"/>
        <v>41.31</v>
      </c>
      <c r="U76" s="78"/>
    </row>
    <row r="77" spans="2:21" x14ac:dyDescent="0.35">
      <c r="B77" s="67">
        <v>9</v>
      </c>
      <c r="C77" s="68" t="s">
        <v>98</v>
      </c>
      <c r="D77" s="68">
        <v>12.5</v>
      </c>
      <c r="E77" s="70">
        <f t="shared" si="3"/>
        <v>3.3448599999999998E-3</v>
      </c>
      <c r="F77" s="69">
        <f t="shared" si="12"/>
        <v>0.87943059000000001</v>
      </c>
      <c r="G77" s="71">
        <f t="shared" si="13"/>
        <v>13.37943059</v>
      </c>
      <c r="H77" s="72" t="s">
        <v>90</v>
      </c>
      <c r="I77" s="73">
        <f t="shared" si="14"/>
        <v>334.48579999999998</v>
      </c>
      <c r="J77" s="73">
        <f t="shared" si="15"/>
        <v>63.552300000000002</v>
      </c>
      <c r="K77" s="73">
        <f t="shared" si="16"/>
        <v>41.31</v>
      </c>
      <c r="L77" s="73">
        <v>225</v>
      </c>
      <c r="M77" s="73">
        <f t="shared" si="7"/>
        <v>41.31</v>
      </c>
      <c r="N77" s="74">
        <f t="shared" si="19"/>
        <v>0.65</v>
      </c>
      <c r="O77" s="75">
        <f t="shared" si="8"/>
        <v>356.72809999999998</v>
      </c>
      <c r="Q77" s="76">
        <f t="shared" si="17"/>
        <v>63.55</v>
      </c>
      <c r="R77" s="77">
        <f t="shared" si="20"/>
        <v>41.31</v>
      </c>
      <c r="U77" s="78"/>
    </row>
    <row r="78" spans="2:21" x14ac:dyDescent="0.35">
      <c r="B78" s="67">
        <v>10</v>
      </c>
      <c r="C78" s="68" t="s">
        <v>99</v>
      </c>
      <c r="D78" s="68">
        <v>12.5</v>
      </c>
      <c r="E78" s="70">
        <f t="shared" si="3"/>
        <v>3.3448599999999998E-3</v>
      </c>
      <c r="F78" s="69">
        <f t="shared" si="12"/>
        <v>0.87943059000000001</v>
      </c>
      <c r="G78" s="71">
        <f t="shared" si="13"/>
        <v>13.37943059</v>
      </c>
      <c r="H78" s="72" t="s">
        <v>90</v>
      </c>
      <c r="I78" s="73">
        <f t="shared" si="14"/>
        <v>334.48579999999998</v>
      </c>
      <c r="J78" s="73">
        <f t="shared" si="15"/>
        <v>63.552300000000002</v>
      </c>
      <c r="K78" s="73">
        <f t="shared" si="16"/>
        <v>41.31</v>
      </c>
      <c r="L78" s="73">
        <v>225</v>
      </c>
      <c r="M78" s="73">
        <f t="shared" si="7"/>
        <v>41.31</v>
      </c>
      <c r="N78" s="74">
        <f t="shared" si="19"/>
        <v>0.65</v>
      </c>
      <c r="O78" s="75">
        <f t="shared" si="8"/>
        <v>356.72809999999998</v>
      </c>
      <c r="Q78" s="76">
        <f t="shared" si="17"/>
        <v>63.55</v>
      </c>
      <c r="R78" s="77">
        <f t="shared" si="20"/>
        <v>41.31</v>
      </c>
      <c r="U78" s="78"/>
    </row>
    <row r="79" spans="2:21" x14ac:dyDescent="0.35">
      <c r="B79" s="67">
        <v>11</v>
      </c>
      <c r="C79" s="68" t="s">
        <v>100</v>
      </c>
      <c r="D79" s="68">
        <v>12.5</v>
      </c>
      <c r="E79" s="70">
        <f t="shared" si="3"/>
        <v>3.3448599999999998E-3</v>
      </c>
      <c r="F79" s="69">
        <f t="shared" si="12"/>
        <v>0.87943059000000001</v>
      </c>
      <c r="G79" s="71">
        <f t="shared" si="13"/>
        <v>13.37943059</v>
      </c>
      <c r="H79" s="72" t="s">
        <v>90</v>
      </c>
      <c r="I79" s="73">
        <f t="shared" si="14"/>
        <v>334.48579999999998</v>
      </c>
      <c r="J79" s="73">
        <f t="shared" si="15"/>
        <v>63.552300000000002</v>
      </c>
      <c r="K79" s="73">
        <f t="shared" si="16"/>
        <v>41.31</v>
      </c>
      <c r="L79" s="73">
        <v>225</v>
      </c>
      <c r="M79" s="73">
        <f t="shared" si="7"/>
        <v>41.31</v>
      </c>
      <c r="N79" s="74">
        <f t="shared" si="19"/>
        <v>0.65</v>
      </c>
      <c r="O79" s="75">
        <f t="shared" si="8"/>
        <v>356.72809999999998</v>
      </c>
      <c r="Q79" s="76">
        <f t="shared" si="17"/>
        <v>63.55</v>
      </c>
      <c r="R79" s="77">
        <f t="shared" si="20"/>
        <v>41.31</v>
      </c>
      <c r="U79" s="78"/>
    </row>
    <row r="80" spans="2:21" x14ac:dyDescent="0.35">
      <c r="B80" s="67">
        <v>12</v>
      </c>
      <c r="C80" s="68" t="s">
        <v>101</v>
      </c>
      <c r="D80" s="68">
        <v>12.5</v>
      </c>
      <c r="E80" s="70">
        <f t="shared" si="3"/>
        <v>3.3448599999999998E-3</v>
      </c>
      <c r="F80" s="69">
        <f t="shared" si="12"/>
        <v>0.87943059000000001</v>
      </c>
      <c r="G80" s="71">
        <f t="shared" si="13"/>
        <v>13.37943059</v>
      </c>
      <c r="H80" s="72" t="s">
        <v>90</v>
      </c>
      <c r="I80" s="73">
        <f t="shared" si="14"/>
        <v>334.48579999999998</v>
      </c>
      <c r="J80" s="73">
        <f t="shared" si="15"/>
        <v>63.552300000000002</v>
      </c>
      <c r="K80" s="73">
        <f t="shared" si="16"/>
        <v>41.31</v>
      </c>
      <c r="L80" s="73">
        <v>225</v>
      </c>
      <c r="M80" s="73">
        <f t="shared" si="7"/>
        <v>41.31</v>
      </c>
      <c r="N80" s="74">
        <f t="shared" si="19"/>
        <v>0.65</v>
      </c>
      <c r="O80" s="75">
        <f t="shared" si="8"/>
        <v>356.72809999999998</v>
      </c>
      <c r="Q80" s="76">
        <f t="shared" si="17"/>
        <v>63.55</v>
      </c>
      <c r="R80" s="77">
        <f t="shared" si="20"/>
        <v>41.31</v>
      </c>
      <c r="U80" s="78"/>
    </row>
    <row r="81" spans="2:21" x14ac:dyDescent="0.35">
      <c r="B81" s="67">
        <v>13</v>
      </c>
      <c r="C81" s="68" t="s">
        <v>102</v>
      </c>
      <c r="D81" s="68">
        <v>12.5</v>
      </c>
      <c r="E81" s="70">
        <f t="shared" si="3"/>
        <v>3.3448599999999998E-3</v>
      </c>
      <c r="F81" s="69">
        <f t="shared" si="12"/>
        <v>0.87943059000000001</v>
      </c>
      <c r="G81" s="71">
        <f t="shared" si="13"/>
        <v>13.37943059</v>
      </c>
      <c r="H81" s="72" t="s">
        <v>90</v>
      </c>
      <c r="I81" s="73">
        <f t="shared" si="14"/>
        <v>334.48579999999998</v>
      </c>
      <c r="J81" s="73">
        <f t="shared" si="15"/>
        <v>63.552300000000002</v>
      </c>
      <c r="K81" s="73">
        <f t="shared" si="16"/>
        <v>41.31</v>
      </c>
      <c r="L81" s="73">
        <v>225</v>
      </c>
      <c r="M81" s="73">
        <f t="shared" si="7"/>
        <v>41.31</v>
      </c>
      <c r="N81" s="74">
        <f t="shared" si="19"/>
        <v>0.65</v>
      </c>
      <c r="O81" s="75">
        <f t="shared" si="8"/>
        <v>356.72809999999998</v>
      </c>
      <c r="Q81" s="76">
        <f t="shared" si="17"/>
        <v>63.55</v>
      </c>
      <c r="R81" s="77">
        <f t="shared" si="20"/>
        <v>41.31</v>
      </c>
      <c r="U81" s="78"/>
    </row>
    <row r="82" spans="2:21" x14ac:dyDescent="0.35">
      <c r="B82" s="67">
        <v>14</v>
      </c>
      <c r="C82" s="68" t="s">
        <v>103</v>
      </c>
      <c r="D82" s="68">
        <v>12.5</v>
      </c>
      <c r="E82" s="70">
        <f t="shared" si="3"/>
        <v>3.3448599999999998E-3</v>
      </c>
      <c r="F82" s="69">
        <f t="shared" si="12"/>
        <v>0.87943059000000001</v>
      </c>
      <c r="G82" s="71">
        <f t="shared" si="13"/>
        <v>13.37943059</v>
      </c>
      <c r="H82" s="72" t="s">
        <v>90</v>
      </c>
      <c r="I82" s="73">
        <f t="shared" si="14"/>
        <v>334.48579999999998</v>
      </c>
      <c r="J82" s="73">
        <f t="shared" si="15"/>
        <v>63.552300000000002</v>
      </c>
      <c r="K82" s="73">
        <f t="shared" si="16"/>
        <v>41.31</v>
      </c>
      <c r="L82" s="73">
        <v>225</v>
      </c>
      <c r="M82" s="73">
        <f t="shared" si="7"/>
        <v>41.31</v>
      </c>
      <c r="N82" s="74">
        <f t="shared" si="19"/>
        <v>0.65</v>
      </c>
      <c r="O82" s="75">
        <f t="shared" si="8"/>
        <v>356.72809999999998</v>
      </c>
      <c r="Q82" s="76">
        <f t="shared" si="17"/>
        <v>63.55</v>
      </c>
      <c r="R82" s="77">
        <f t="shared" si="20"/>
        <v>41.31</v>
      </c>
      <c r="U82" s="78"/>
    </row>
    <row r="83" spans="2:21" x14ac:dyDescent="0.35">
      <c r="B83" s="67">
        <v>15</v>
      </c>
      <c r="C83" s="68" t="s">
        <v>104</v>
      </c>
      <c r="D83" s="68">
        <v>12.5</v>
      </c>
      <c r="E83" s="70">
        <f t="shared" si="3"/>
        <v>3.3448599999999998E-3</v>
      </c>
      <c r="F83" s="69">
        <f t="shared" si="12"/>
        <v>0.87943059000000001</v>
      </c>
      <c r="G83" s="71">
        <f t="shared" si="13"/>
        <v>13.37943059</v>
      </c>
      <c r="H83" s="72" t="s">
        <v>90</v>
      </c>
      <c r="I83" s="73">
        <f t="shared" si="14"/>
        <v>334.48579999999998</v>
      </c>
      <c r="J83" s="73">
        <f t="shared" si="15"/>
        <v>63.552300000000002</v>
      </c>
      <c r="K83" s="73">
        <f t="shared" si="16"/>
        <v>41.31</v>
      </c>
      <c r="L83" s="73">
        <v>225</v>
      </c>
      <c r="M83" s="73">
        <f t="shared" si="7"/>
        <v>41.31</v>
      </c>
      <c r="N83" s="74">
        <f t="shared" si="19"/>
        <v>0.65</v>
      </c>
      <c r="O83" s="75">
        <f t="shared" si="8"/>
        <v>356.72809999999998</v>
      </c>
      <c r="Q83" s="76">
        <f t="shared" si="17"/>
        <v>63.55</v>
      </c>
      <c r="R83" s="77">
        <f t="shared" si="20"/>
        <v>41.31</v>
      </c>
      <c r="U83" s="78"/>
    </row>
    <row r="84" spans="2:21" x14ac:dyDescent="0.35">
      <c r="B84" s="67">
        <v>16</v>
      </c>
      <c r="C84" s="68" t="s">
        <v>105</v>
      </c>
      <c r="D84" s="68">
        <v>12.5</v>
      </c>
      <c r="E84" s="70">
        <f t="shared" si="3"/>
        <v>3.3448599999999998E-3</v>
      </c>
      <c r="F84" s="69">
        <f t="shared" si="12"/>
        <v>0.87943059000000001</v>
      </c>
      <c r="G84" s="71">
        <f t="shared" si="13"/>
        <v>13.37943059</v>
      </c>
      <c r="H84" s="72" t="s">
        <v>90</v>
      </c>
      <c r="I84" s="73">
        <f t="shared" si="14"/>
        <v>334.48579999999998</v>
      </c>
      <c r="J84" s="73">
        <f t="shared" si="15"/>
        <v>63.552300000000002</v>
      </c>
      <c r="K84" s="73">
        <f t="shared" si="16"/>
        <v>41.31</v>
      </c>
      <c r="L84" s="73">
        <v>225</v>
      </c>
      <c r="M84" s="73">
        <f t="shared" si="7"/>
        <v>41.31</v>
      </c>
      <c r="N84" s="74">
        <f t="shared" si="19"/>
        <v>0.65</v>
      </c>
      <c r="O84" s="75">
        <f t="shared" si="8"/>
        <v>356.72809999999998</v>
      </c>
      <c r="Q84" s="76">
        <f t="shared" si="17"/>
        <v>63.55</v>
      </c>
      <c r="R84" s="77">
        <f t="shared" si="20"/>
        <v>41.31</v>
      </c>
      <c r="U84" s="78"/>
    </row>
    <row r="85" spans="2:21" x14ac:dyDescent="0.35">
      <c r="B85" s="67">
        <v>17</v>
      </c>
      <c r="C85" s="68" t="s">
        <v>106</v>
      </c>
      <c r="D85" s="68">
        <v>12.5</v>
      </c>
      <c r="E85" s="70">
        <f t="shared" si="3"/>
        <v>3.3448599999999998E-3</v>
      </c>
      <c r="F85" s="69">
        <f t="shared" si="12"/>
        <v>0.87943059000000001</v>
      </c>
      <c r="G85" s="71">
        <f t="shared" si="13"/>
        <v>13.37943059</v>
      </c>
      <c r="H85" s="72" t="s">
        <v>90</v>
      </c>
      <c r="I85" s="73">
        <f t="shared" si="14"/>
        <v>334.48579999999998</v>
      </c>
      <c r="J85" s="73">
        <f t="shared" si="15"/>
        <v>63.552300000000002</v>
      </c>
      <c r="K85" s="73">
        <f t="shared" si="16"/>
        <v>41.31</v>
      </c>
      <c r="L85" s="73">
        <v>225</v>
      </c>
      <c r="M85" s="73">
        <f t="shared" si="7"/>
        <v>41.31</v>
      </c>
      <c r="N85" s="74">
        <f t="shared" si="19"/>
        <v>0.65</v>
      </c>
      <c r="O85" s="75">
        <f t="shared" si="8"/>
        <v>356.72809999999998</v>
      </c>
      <c r="Q85" s="76">
        <f t="shared" si="17"/>
        <v>63.55</v>
      </c>
      <c r="R85" s="77">
        <f t="shared" si="20"/>
        <v>41.31</v>
      </c>
      <c r="U85" s="78"/>
    </row>
    <row r="86" spans="2:21" x14ac:dyDescent="0.35">
      <c r="B86" s="67">
        <v>18</v>
      </c>
      <c r="C86" s="68" t="s">
        <v>107</v>
      </c>
      <c r="D86" s="68">
        <v>12.5</v>
      </c>
      <c r="E86" s="70">
        <f t="shared" si="3"/>
        <v>3.3448599999999998E-3</v>
      </c>
      <c r="F86" s="69">
        <f t="shared" si="12"/>
        <v>0.87943059000000001</v>
      </c>
      <c r="G86" s="71">
        <f t="shared" si="13"/>
        <v>13.37943059</v>
      </c>
      <c r="H86" s="72" t="s">
        <v>90</v>
      </c>
      <c r="I86" s="73">
        <f t="shared" si="14"/>
        <v>334.48579999999998</v>
      </c>
      <c r="J86" s="73">
        <f t="shared" si="15"/>
        <v>63.552300000000002</v>
      </c>
      <c r="K86" s="73">
        <f t="shared" si="16"/>
        <v>41.31</v>
      </c>
      <c r="L86" s="73">
        <v>225</v>
      </c>
      <c r="M86" s="73">
        <f t="shared" si="7"/>
        <v>41.31</v>
      </c>
      <c r="N86" s="74">
        <f t="shared" si="19"/>
        <v>0.65</v>
      </c>
      <c r="O86" s="75">
        <f t="shared" si="8"/>
        <v>356.72809999999998</v>
      </c>
      <c r="Q86" s="76">
        <f t="shared" si="17"/>
        <v>63.55</v>
      </c>
      <c r="R86" s="77">
        <f t="shared" si="20"/>
        <v>41.31</v>
      </c>
      <c r="U86" s="78"/>
    </row>
    <row r="87" spans="2:21" x14ac:dyDescent="0.35">
      <c r="B87" s="67">
        <v>19</v>
      </c>
      <c r="C87" s="68" t="s">
        <v>108</v>
      </c>
      <c r="D87" s="68">
        <v>12.5</v>
      </c>
      <c r="E87" s="70">
        <f t="shared" si="3"/>
        <v>3.3448599999999998E-3</v>
      </c>
      <c r="F87" s="69">
        <f t="shared" si="12"/>
        <v>0.87943059000000001</v>
      </c>
      <c r="G87" s="71">
        <f t="shared" si="13"/>
        <v>13.37943059</v>
      </c>
      <c r="H87" s="72" t="s">
        <v>90</v>
      </c>
      <c r="I87" s="73">
        <f t="shared" si="14"/>
        <v>334.48579999999998</v>
      </c>
      <c r="J87" s="73">
        <f t="shared" si="15"/>
        <v>63.552300000000002</v>
      </c>
      <c r="K87" s="73">
        <f t="shared" si="16"/>
        <v>41.31</v>
      </c>
      <c r="L87" s="73">
        <v>225</v>
      </c>
      <c r="M87" s="73">
        <f t="shared" si="7"/>
        <v>41.31</v>
      </c>
      <c r="N87" s="74">
        <f t="shared" si="19"/>
        <v>0.65</v>
      </c>
      <c r="O87" s="75">
        <f t="shared" si="8"/>
        <v>356.72809999999998</v>
      </c>
      <c r="Q87" s="76">
        <f t="shared" si="17"/>
        <v>63.55</v>
      </c>
      <c r="R87" s="77">
        <f t="shared" si="20"/>
        <v>41.31</v>
      </c>
      <c r="U87" s="78"/>
    </row>
    <row r="88" spans="2:21" x14ac:dyDescent="0.35">
      <c r="B88" s="67">
        <v>20</v>
      </c>
      <c r="C88" s="68" t="s">
        <v>109</v>
      </c>
      <c r="D88" s="68">
        <v>12.5</v>
      </c>
      <c r="E88" s="70">
        <f t="shared" si="3"/>
        <v>3.3448599999999998E-3</v>
      </c>
      <c r="F88" s="69">
        <f t="shared" si="12"/>
        <v>0.87943059000000001</v>
      </c>
      <c r="G88" s="71">
        <f t="shared" si="13"/>
        <v>13.37943059</v>
      </c>
      <c r="H88" s="72" t="s">
        <v>90</v>
      </c>
      <c r="I88" s="73">
        <f t="shared" si="14"/>
        <v>334.48579999999998</v>
      </c>
      <c r="J88" s="73">
        <f t="shared" si="15"/>
        <v>63.552300000000002</v>
      </c>
      <c r="K88" s="73">
        <f t="shared" si="16"/>
        <v>41.31</v>
      </c>
      <c r="L88" s="73">
        <v>225</v>
      </c>
      <c r="M88" s="73">
        <f t="shared" si="7"/>
        <v>41.31</v>
      </c>
      <c r="N88" s="74">
        <f t="shared" si="19"/>
        <v>0.65</v>
      </c>
      <c r="O88" s="75">
        <f t="shared" si="8"/>
        <v>356.72809999999998</v>
      </c>
      <c r="Q88" s="76">
        <f t="shared" si="17"/>
        <v>63.55</v>
      </c>
      <c r="R88" s="77">
        <f t="shared" si="20"/>
        <v>41.31</v>
      </c>
      <c r="U88" s="78"/>
    </row>
    <row r="89" spans="2:21" x14ac:dyDescent="0.35">
      <c r="B89" s="67">
        <v>21</v>
      </c>
      <c r="C89" s="68" t="s">
        <v>110</v>
      </c>
      <c r="D89" s="68">
        <v>12.5</v>
      </c>
      <c r="E89" s="70">
        <f t="shared" si="3"/>
        <v>3.3448599999999998E-3</v>
      </c>
      <c r="F89" s="69">
        <f t="shared" si="12"/>
        <v>0.87943059000000001</v>
      </c>
      <c r="G89" s="71">
        <f t="shared" si="13"/>
        <v>13.37943059</v>
      </c>
      <c r="H89" s="72" t="s">
        <v>111</v>
      </c>
      <c r="I89" s="73">
        <f t="shared" si="14"/>
        <v>334.48579999999998</v>
      </c>
      <c r="J89" s="73">
        <f t="shared" si="15"/>
        <v>63.552300000000002</v>
      </c>
      <c r="K89" s="73">
        <f t="shared" si="16"/>
        <v>41.31</v>
      </c>
      <c r="L89" s="73">
        <v>225</v>
      </c>
      <c r="M89" s="73">
        <f t="shared" si="7"/>
        <v>41.31</v>
      </c>
      <c r="N89" s="74">
        <f t="shared" si="19"/>
        <v>0.65</v>
      </c>
      <c r="O89" s="75">
        <f t="shared" si="8"/>
        <v>356.72809999999998</v>
      </c>
      <c r="Q89" s="76">
        <f t="shared" si="17"/>
        <v>63.55</v>
      </c>
      <c r="R89" s="77">
        <f t="shared" si="20"/>
        <v>41.31</v>
      </c>
      <c r="U89" s="78"/>
    </row>
    <row r="90" spans="2:21" x14ac:dyDescent="0.35">
      <c r="B90" s="67">
        <v>22</v>
      </c>
      <c r="C90" s="68" t="s">
        <v>112</v>
      </c>
      <c r="D90" s="68">
        <v>12.5</v>
      </c>
      <c r="E90" s="70">
        <f t="shared" si="3"/>
        <v>3.3448599999999998E-3</v>
      </c>
      <c r="F90" s="69">
        <f t="shared" si="12"/>
        <v>0.87943059000000001</v>
      </c>
      <c r="G90" s="71">
        <f t="shared" si="13"/>
        <v>13.37943059</v>
      </c>
      <c r="H90" s="72" t="s">
        <v>111</v>
      </c>
      <c r="I90" s="73">
        <f t="shared" si="14"/>
        <v>334.48579999999998</v>
      </c>
      <c r="J90" s="73">
        <f t="shared" si="15"/>
        <v>63.552300000000002</v>
      </c>
      <c r="K90" s="73">
        <f t="shared" si="16"/>
        <v>41.31</v>
      </c>
      <c r="L90" s="73">
        <v>225</v>
      </c>
      <c r="M90" s="73">
        <f t="shared" si="7"/>
        <v>41.31</v>
      </c>
      <c r="N90" s="74">
        <f t="shared" si="19"/>
        <v>0.65</v>
      </c>
      <c r="O90" s="75">
        <f t="shared" si="8"/>
        <v>356.72809999999998</v>
      </c>
      <c r="Q90" s="76">
        <f t="shared" si="17"/>
        <v>63.55</v>
      </c>
      <c r="R90" s="77">
        <f t="shared" si="20"/>
        <v>41.31</v>
      </c>
      <c r="U90" s="78"/>
    </row>
    <row r="91" spans="2:21" x14ac:dyDescent="0.35">
      <c r="B91" s="67">
        <v>23</v>
      </c>
      <c r="C91" s="68" t="s">
        <v>113</v>
      </c>
      <c r="D91" s="68">
        <v>12.5</v>
      </c>
      <c r="E91" s="70">
        <f t="shared" si="3"/>
        <v>3.3448599999999998E-3</v>
      </c>
      <c r="F91" s="69">
        <f t="shared" si="12"/>
        <v>0.87943059000000001</v>
      </c>
      <c r="G91" s="71">
        <f t="shared" si="13"/>
        <v>13.37943059</v>
      </c>
      <c r="H91" s="72" t="s">
        <v>111</v>
      </c>
      <c r="I91" s="73">
        <f t="shared" si="14"/>
        <v>334.48579999999998</v>
      </c>
      <c r="J91" s="73">
        <f t="shared" si="15"/>
        <v>63.552300000000002</v>
      </c>
      <c r="K91" s="73">
        <f t="shared" si="16"/>
        <v>41.31</v>
      </c>
      <c r="L91" s="73">
        <v>225</v>
      </c>
      <c r="M91" s="73">
        <f t="shared" si="7"/>
        <v>41.31</v>
      </c>
      <c r="N91" s="74">
        <f t="shared" si="19"/>
        <v>0.65</v>
      </c>
      <c r="O91" s="75">
        <f t="shared" si="8"/>
        <v>356.72809999999998</v>
      </c>
      <c r="Q91" s="76">
        <f t="shared" si="17"/>
        <v>63.55</v>
      </c>
      <c r="R91" s="77">
        <f t="shared" si="20"/>
        <v>41.31</v>
      </c>
      <c r="U91" s="78"/>
    </row>
    <row r="92" spans="2:21" x14ac:dyDescent="0.35">
      <c r="B92" s="67">
        <v>24</v>
      </c>
      <c r="C92" s="68" t="s">
        <v>114</v>
      </c>
      <c r="D92" s="68">
        <v>12.5</v>
      </c>
      <c r="E92" s="70">
        <f t="shared" si="3"/>
        <v>3.3448599999999998E-3</v>
      </c>
      <c r="F92" s="69">
        <f t="shared" si="12"/>
        <v>0.87943059000000001</v>
      </c>
      <c r="G92" s="71">
        <f t="shared" si="13"/>
        <v>13.37943059</v>
      </c>
      <c r="H92" s="72" t="s">
        <v>111</v>
      </c>
      <c r="I92" s="73">
        <f t="shared" si="14"/>
        <v>334.48579999999998</v>
      </c>
      <c r="J92" s="73">
        <f t="shared" si="15"/>
        <v>63.552300000000002</v>
      </c>
      <c r="K92" s="73">
        <f t="shared" si="16"/>
        <v>41.31</v>
      </c>
      <c r="L92" s="73">
        <v>225</v>
      </c>
      <c r="M92" s="73">
        <f t="shared" si="7"/>
        <v>41.31</v>
      </c>
      <c r="N92" s="74">
        <f t="shared" si="19"/>
        <v>0.65</v>
      </c>
      <c r="O92" s="75">
        <f t="shared" si="8"/>
        <v>356.72809999999998</v>
      </c>
      <c r="Q92" s="76">
        <f t="shared" si="17"/>
        <v>63.55</v>
      </c>
      <c r="R92" s="77">
        <f t="shared" si="20"/>
        <v>41.31</v>
      </c>
      <c r="U92" s="78"/>
    </row>
    <row r="93" spans="2:21" x14ac:dyDescent="0.35">
      <c r="B93" s="67">
        <v>25</v>
      </c>
      <c r="C93" s="68" t="s">
        <v>115</v>
      </c>
      <c r="D93" s="68">
        <v>12.5</v>
      </c>
      <c r="E93" s="70">
        <f t="shared" ref="E93:E118" si="21">+ROUND(D93/$E$17,8)</f>
        <v>3.3448599999999998E-3</v>
      </c>
      <c r="F93" s="69">
        <f t="shared" si="12"/>
        <v>0.87943059000000001</v>
      </c>
      <c r="G93" s="71">
        <f t="shared" si="13"/>
        <v>13.37943059</v>
      </c>
      <c r="H93" s="72" t="s">
        <v>111</v>
      </c>
      <c r="I93" s="73">
        <f t="shared" si="14"/>
        <v>334.48579999999998</v>
      </c>
      <c r="J93" s="73">
        <f t="shared" si="15"/>
        <v>63.552300000000002</v>
      </c>
      <c r="K93" s="73">
        <f t="shared" si="16"/>
        <v>41.31</v>
      </c>
      <c r="L93" s="73">
        <v>225</v>
      </c>
      <c r="M93" s="73">
        <f t="shared" ref="M93:M156" si="22">IF(I93&gt;$D$8,0,IF(K93&lt;L93,K93,L93))</f>
        <v>41.31</v>
      </c>
      <c r="N93" s="74">
        <f t="shared" si="19"/>
        <v>0.65</v>
      </c>
      <c r="O93" s="75">
        <f t="shared" ref="O93:O156" si="23">+I93+J93-M93</f>
        <v>356.72809999999998</v>
      </c>
      <c r="Q93" s="76">
        <f t="shared" si="17"/>
        <v>63.55</v>
      </c>
      <c r="R93" s="77">
        <f t="shared" si="20"/>
        <v>41.31</v>
      </c>
      <c r="U93" s="78"/>
    </row>
    <row r="94" spans="2:21" x14ac:dyDescent="0.35">
      <c r="B94" s="67">
        <v>26</v>
      </c>
      <c r="C94" s="68" t="s">
        <v>116</v>
      </c>
      <c r="D94" s="68">
        <v>12.5</v>
      </c>
      <c r="E94" s="70">
        <f t="shared" si="21"/>
        <v>3.3448599999999998E-3</v>
      </c>
      <c r="F94" s="69">
        <f t="shared" si="12"/>
        <v>0.87943059000000001</v>
      </c>
      <c r="G94" s="71">
        <f t="shared" si="13"/>
        <v>13.37943059</v>
      </c>
      <c r="H94" s="72" t="s">
        <v>111</v>
      </c>
      <c r="I94" s="73">
        <f t="shared" si="14"/>
        <v>334.48579999999998</v>
      </c>
      <c r="J94" s="73">
        <f t="shared" si="15"/>
        <v>63.552300000000002</v>
      </c>
      <c r="K94" s="73">
        <f t="shared" si="16"/>
        <v>41.31</v>
      </c>
      <c r="L94" s="73">
        <v>225</v>
      </c>
      <c r="M94" s="73">
        <f t="shared" si="22"/>
        <v>41.31</v>
      </c>
      <c r="N94" s="74">
        <f t="shared" si="19"/>
        <v>0.65</v>
      </c>
      <c r="O94" s="75">
        <f t="shared" si="23"/>
        <v>356.72809999999998</v>
      </c>
      <c r="Q94" s="76">
        <f t="shared" si="17"/>
        <v>63.55</v>
      </c>
      <c r="R94" s="77">
        <f t="shared" si="20"/>
        <v>41.31</v>
      </c>
      <c r="U94" s="78"/>
    </row>
    <row r="95" spans="2:21" x14ac:dyDescent="0.35">
      <c r="B95" s="67">
        <v>27</v>
      </c>
      <c r="C95" s="68" t="s">
        <v>117</v>
      </c>
      <c r="D95" s="68">
        <v>12.5</v>
      </c>
      <c r="E95" s="70">
        <f t="shared" si="21"/>
        <v>3.3448599999999998E-3</v>
      </c>
      <c r="F95" s="69">
        <f t="shared" si="12"/>
        <v>0.87943059000000001</v>
      </c>
      <c r="G95" s="71">
        <f t="shared" si="13"/>
        <v>13.37943059</v>
      </c>
      <c r="H95" s="72" t="s">
        <v>111</v>
      </c>
      <c r="I95" s="73">
        <f t="shared" si="14"/>
        <v>334.48579999999998</v>
      </c>
      <c r="J95" s="73">
        <f t="shared" si="15"/>
        <v>63.552300000000002</v>
      </c>
      <c r="K95" s="73">
        <f t="shared" si="16"/>
        <v>41.31</v>
      </c>
      <c r="L95" s="73">
        <v>225</v>
      </c>
      <c r="M95" s="73">
        <f t="shared" si="22"/>
        <v>41.31</v>
      </c>
      <c r="N95" s="74">
        <f t="shared" si="19"/>
        <v>0.65</v>
      </c>
      <c r="O95" s="75">
        <f t="shared" si="23"/>
        <v>356.72809999999998</v>
      </c>
      <c r="Q95" s="76">
        <f t="shared" si="17"/>
        <v>63.55</v>
      </c>
      <c r="R95" s="77">
        <f t="shared" si="20"/>
        <v>41.31</v>
      </c>
      <c r="U95" s="78"/>
    </row>
    <row r="96" spans="2:21" x14ac:dyDescent="0.35">
      <c r="B96" s="67">
        <v>28</v>
      </c>
      <c r="C96" s="68" t="s">
        <v>118</v>
      </c>
      <c r="D96" s="68">
        <v>12.5</v>
      </c>
      <c r="E96" s="70">
        <f t="shared" si="21"/>
        <v>3.3448599999999998E-3</v>
      </c>
      <c r="F96" s="69">
        <f t="shared" si="12"/>
        <v>0.87943059000000001</v>
      </c>
      <c r="G96" s="71">
        <f t="shared" si="13"/>
        <v>13.37943059</v>
      </c>
      <c r="H96" s="72" t="s">
        <v>111</v>
      </c>
      <c r="I96" s="73">
        <f t="shared" si="14"/>
        <v>334.48579999999998</v>
      </c>
      <c r="J96" s="73">
        <f t="shared" si="15"/>
        <v>63.552300000000002</v>
      </c>
      <c r="K96" s="73">
        <f t="shared" si="16"/>
        <v>41.31</v>
      </c>
      <c r="L96" s="73">
        <v>225</v>
      </c>
      <c r="M96" s="73">
        <f t="shared" si="22"/>
        <v>41.31</v>
      </c>
      <c r="N96" s="74">
        <f t="shared" si="19"/>
        <v>0.65</v>
      </c>
      <c r="O96" s="75">
        <f t="shared" si="23"/>
        <v>356.72809999999998</v>
      </c>
      <c r="Q96" s="76">
        <f t="shared" si="17"/>
        <v>63.55</v>
      </c>
      <c r="R96" s="77">
        <f t="shared" si="20"/>
        <v>41.31</v>
      </c>
      <c r="U96" s="78"/>
    </row>
    <row r="97" spans="2:21" x14ac:dyDescent="0.35">
      <c r="B97" s="67">
        <v>29</v>
      </c>
      <c r="C97" s="68" t="s">
        <v>119</v>
      </c>
      <c r="D97" s="68">
        <v>12.5</v>
      </c>
      <c r="E97" s="70">
        <f t="shared" si="21"/>
        <v>3.3448599999999998E-3</v>
      </c>
      <c r="F97" s="69">
        <f t="shared" si="12"/>
        <v>0.87943059000000001</v>
      </c>
      <c r="G97" s="71">
        <f t="shared" si="13"/>
        <v>13.37943059</v>
      </c>
      <c r="H97" s="72" t="s">
        <v>111</v>
      </c>
      <c r="I97" s="73">
        <f t="shared" si="14"/>
        <v>334.48579999999998</v>
      </c>
      <c r="J97" s="73">
        <f t="shared" si="15"/>
        <v>63.552300000000002</v>
      </c>
      <c r="K97" s="73">
        <f t="shared" si="16"/>
        <v>41.31</v>
      </c>
      <c r="L97" s="73">
        <v>225</v>
      </c>
      <c r="M97" s="73">
        <f t="shared" si="22"/>
        <v>41.31</v>
      </c>
      <c r="N97" s="74">
        <f t="shared" si="19"/>
        <v>0.65</v>
      </c>
      <c r="O97" s="75">
        <f t="shared" si="23"/>
        <v>356.72809999999998</v>
      </c>
      <c r="Q97" s="76">
        <f t="shared" si="17"/>
        <v>63.55</v>
      </c>
      <c r="R97" s="77">
        <f t="shared" si="20"/>
        <v>41.31</v>
      </c>
      <c r="U97" s="78"/>
    </row>
    <row r="98" spans="2:21" x14ac:dyDescent="0.35">
      <c r="B98" s="67">
        <v>30</v>
      </c>
      <c r="C98" s="68" t="s">
        <v>120</v>
      </c>
      <c r="D98" s="68">
        <v>12.5</v>
      </c>
      <c r="E98" s="70">
        <f t="shared" si="21"/>
        <v>3.3448599999999998E-3</v>
      </c>
      <c r="F98" s="69">
        <f t="shared" si="12"/>
        <v>0.87943059000000001</v>
      </c>
      <c r="G98" s="71">
        <f t="shared" si="13"/>
        <v>13.37943059</v>
      </c>
      <c r="H98" s="72" t="s">
        <v>111</v>
      </c>
      <c r="I98" s="73">
        <f t="shared" si="14"/>
        <v>334.48579999999998</v>
      </c>
      <c r="J98" s="73">
        <f t="shared" si="15"/>
        <v>63.552300000000002</v>
      </c>
      <c r="K98" s="73">
        <f t="shared" si="16"/>
        <v>41.31</v>
      </c>
      <c r="L98" s="73">
        <v>225</v>
      </c>
      <c r="M98" s="73">
        <f t="shared" si="22"/>
        <v>41.31</v>
      </c>
      <c r="N98" s="74">
        <f t="shared" si="19"/>
        <v>0.65</v>
      </c>
      <c r="O98" s="75">
        <f t="shared" si="23"/>
        <v>356.72809999999998</v>
      </c>
      <c r="Q98" s="76">
        <f t="shared" si="17"/>
        <v>63.55</v>
      </c>
      <c r="R98" s="77">
        <f t="shared" si="20"/>
        <v>41.31</v>
      </c>
      <c r="U98" s="78"/>
    </row>
    <row r="99" spans="2:21" x14ac:dyDescent="0.35">
      <c r="B99" s="67">
        <v>31</v>
      </c>
      <c r="C99" s="68" t="s">
        <v>121</v>
      </c>
      <c r="D99" s="68">
        <v>12.5</v>
      </c>
      <c r="E99" s="70">
        <f t="shared" si="21"/>
        <v>3.3448599999999998E-3</v>
      </c>
      <c r="F99" s="69">
        <f t="shared" si="12"/>
        <v>0.87943059000000001</v>
      </c>
      <c r="G99" s="71">
        <f t="shared" si="13"/>
        <v>13.37943059</v>
      </c>
      <c r="H99" s="72" t="s">
        <v>111</v>
      </c>
      <c r="I99" s="73">
        <f t="shared" si="14"/>
        <v>334.48579999999998</v>
      </c>
      <c r="J99" s="73">
        <f t="shared" si="15"/>
        <v>63.552300000000002</v>
      </c>
      <c r="K99" s="73">
        <f t="shared" si="16"/>
        <v>41.31</v>
      </c>
      <c r="L99" s="73">
        <v>225</v>
      </c>
      <c r="M99" s="73">
        <f t="shared" si="22"/>
        <v>41.31</v>
      </c>
      <c r="N99" s="74">
        <f t="shared" si="19"/>
        <v>0.65</v>
      </c>
      <c r="O99" s="75">
        <f t="shared" si="23"/>
        <v>356.72809999999998</v>
      </c>
      <c r="Q99" s="76">
        <f t="shared" si="17"/>
        <v>63.55</v>
      </c>
      <c r="R99" s="77">
        <f t="shared" si="20"/>
        <v>41.31</v>
      </c>
      <c r="U99" s="78"/>
    </row>
    <row r="100" spans="2:21" x14ac:dyDescent="0.35">
      <c r="B100" s="67">
        <v>32</v>
      </c>
      <c r="C100" s="68" t="s">
        <v>122</v>
      </c>
      <c r="D100" s="68">
        <v>12.5</v>
      </c>
      <c r="E100" s="70">
        <f t="shared" si="21"/>
        <v>3.3448599999999998E-3</v>
      </c>
      <c r="F100" s="69">
        <f t="shared" si="12"/>
        <v>0.87943059000000001</v>
      </c>
      <c r="G100" s="71">
        <f t="shared" si="13"/>
        <v>13.37943059</v>
      </c>
      <c r="H100" s="72" t="s">
        <v>111</v>
      </c>
      <c r="I100" s="73">
        <f t="shared" si="14"/>
        <v>334.48579999999998</v>
      </c>
      <c r="J100" s="73">
        <f t="shared" si="15"/>
        <v>63.552300000000002</v>
      </c>
      <c r="K100" s="73">
        <f t="shared" si="16"/>
        <v>41.31</v>
      </c>
      <c r="L100" s="73">
        <v>225</v>
      </c>
      <c r="M100" s="73">
        <f t="shared" si="22"/>
        <v>41.31</v>
      </c>
      <c r="N100" s="74">
        <f t="shared" si="19"/>
        <v>0.65</v>
      </c>
      <c r="O100" s="75">
        <f t="shared" si="23"/>
        <v>356.72809999999998</v>
      </c>
      <c r="Q100" s="76">
        <f t="shared" si="17"/>
        <v>63.55</v>
      </c>
      <c r="R100" s="77">
        <f t="shared" si="20"/>
        <v>41.31</v>
      </c>
      <c r="U100" s="78"/>
    </row>
    <row r="101" spans="2:21" x14ac:dyDescent="0.35">
      <c r="B101" s="67">
        <v>33</v>
      </c>
      <c r="C101" s="68" t="s">
        <v>123</v>
      </c>
      <c r="D101" s="68">
        <v>12.5</v>
      </c>
      <c r="E101" s="70">
        <f t="shared" si="21"/>
        <v>3.3448599999999998E-3</v>
      </c>
      <c r="F101" s="69">
        <f t="shared" si="12"/>
        <v>0.87943059000000001</v>
      </c>
      <c r="G101" s="71">
        <f t="shared" si="13"/>
        <v>13.37943059</v>
      </c>
      <c r="H101" s="72" t="s">
        <v>111</v>
      </c>
      <c r="I101" s="73">
        <f t="shared" si="14"/>
        <v>334.48579999999998</v>
      </c>
      <c r="J101" s="73">
        <f t="shared" si="15"/>
        <v>63.552300000000002</v>
      </c>
      <c r="K101" s="73">
        <f t="shared" si="16"/>
        <v>41.31</v>
      </c>
      <c r="L101" s="73">
        <v>225</v>
      </c>
      <c r="M101" s="73">
        <f t="shared" si="22"/>
        <v>41.31</v>
      </c>
      <c r="N101" s="74">
        <f t="shared" si="19"/>
        <v>0.65</v>
      </c>
      <c r="O101" s="75">
        <f t="shared" si="23"/>
        <v>356.72809999999998</v>
      </c>
      <c r="Q101" s="76">
        <f t="shared" si="17"/>
        <v>63.55</v>
      </c>
      <c r="R101" s="77">
        <f t="shared" si="20"/>
        <v>41.31</v>
      </c>
      <c r="U101" s="78"/>
    </row>
    <row r="102" spans="2:21" x14ac:dyDescent="0.35">
      <c r="B102" s="67">
        <v>34</v>
      </c>
      <c r="C102" s="68" t="s">
        <v>124</v>
      </c>
      <c r="D102" s="68">
        <v>12.5</v>
      </c>
      <c r="E102" s="70">
        <f t="shared" si="21"/>
        <v>3.3448599999999998E-3</v>
      </c>
      <c r="F102" s="69">
        <f t="shared" si="12"/>
        <v>0.87943059000000001</v>
      </c>
      <c r="G102" s="71">
        <f t="shared" si="13"/>
        <v>13.37943059</v>
      </c>
      <c r="H102" s="72" t="s">
        <v>111</v>
      </c>
      <c r="I102" s="73">
        <f t="shared" si="14"/>
        <v>334.48579999999998</v>
      </c>
      <c r="J102" s="73">
        <f t="shared" si="15"/>
        <v>63.552300000000002</v>
      </c>
      <c r="K102" s="73">
        <f t="shared" si="16"/>
        <v>41.31</v>
      </c>
      <c r="L102" s="73">
        <v>225</v>
      </c>
      <c r="M102" s="73">
        <f t="shared" si="22"/>
        <v>41.31</v>
      </c>
      <c r="N102" s="74">
        <f t="shared" si="19"/>
        <v>0.65</v>
      </c>
      <c r="O102" s="75">
        <f t="shared" si="23"/>
        <v>356.72809999999998</v>
      </c>
      <c r="Q102" s="76">
        <f t="shared" si="17"/>
        <v>63.55</v>
      </c>
      <c r="R102" s="77">
        <f t="shared" si="20"/>
        <v>41.31</v>
      </c>
      <c r="U102" s="78"/>
    </row>
    <row r="103" spans="2:21" x14ac:dyDescent="0.35">
      <c r="B103" s="67">
        <v>35</v>
      </c>
      <c r="C103" s="68" t="s">
        <v>125</v>
      </c>
      <c r="D103" s="68">
        <v>12.5</v>
      </c>
      <c r="E103" s="70">
        <f t="shared" si="21"/>
        <v>3.3448599999999998E-3</v>
      </c>
      <c r="F103" s="69">
        <f t="shared" si="12"/>
        <v>0.87943059000000001</v>
      </c>
      <c r="G103" s="71">
        <f t="shared" si="13"/>
        <v>13.37943059</v>
      </c>
      <c r="H103" s="72" t="s">
        <v>111</v>
      </c>
      <c r="I103" s="73">
        <f t="shared" si="14"/>
        <v>334.48579999999998</v>
      </c>
      <c r="J103" s="73">
        <f t="shared" si="15"/>
        <v>63.552300000000002</v>
      </c>
      <c r="K103" s="73">
        <f t="shared" si="16"/>
        <v>41.31</v>
      </c>
      <c r="L103" s="73">
        <v>225</v>
      </c>
      <c r="M103" s="73">
        <f t="shared" si="22"/>
        <v>41.31</v>
      </c>
      <c r="N103" s="74">
        <f t="shared" si="19"/>
        <v>0.65</v>
      </c>
      <c r="O103" s="75">
        <f t="shared" si="23"/>
        <v>356.72809999999998</v>
      </c>
      <c r="Q103" s="76">
        <f t="shared" si="17"/>
        <v>63.55</v>
      </c>
      <c r="R103" s="77">
        <f t="shared" si="20"/>
        <v>41.31</v>
      </c>
      <c r="U103" s="78"/>
    </row>
    <row r="104" spans="2:21" x14ac:dyDescent="0.35">
      <c r="B104" s="67">
        <v>36</v>
      </c>
      <c r="C104" s="68" t="s">
        <v>126</v>
      </c>
      <c r="D104" s="68">
        <v>12.5</v>
      </c>
      <c r="E104" s="70">
        <f t="shared" si="21"/>
        <v>3.3448599999999998E-3</v>
      </c>
      <c r="F104" s="69">
        <f t="shared" si="12"/>
        <v>0.87943059000000001</v>
      </c>
      <c r="G104" s="71">
        <f t="shared" si="13"/>
        <v>13.37943059</v>
      </c>
      <c r="H104" s="72" t="s">
        <v>111</v>
      </c>
      <c r="I104" s="73">
        <f t="shared" si="14"/>
        <v>334.48579999999998</v>
      </c>
      <c r="J104" s="73">
        <f t="shared" si="15"/>
        <v>63.552300000000002</v>
      </c>
      <c r="K104" s="73">
        <f t="shared" si="16"/>
        <v>41.31</v>
      </c>
      <c r="L104" s="73">
        <v>225</v>
      </c>
      <c r="M104" s="73">
        <f t="shared" si="22"/>
        <v>41.31</v>
      </c>
      <c r="N104" s="74">
        <f t="shared" si="19"/>
        <v>0.65</v>
      </c>
      <c r="O104" s="75">
        <f t="shared" si="23"/>
        <v>356.72809999999998</v>
      </c>
      <c r="Q104" s="76">
        <f t="shared" si="17"/>
        <v>63.55</v>
      </c>
      <c r="R104" s="77">
        <f t="shared" si="20"/>
        <v>41.31</v>
      </c>
      <c r="U104" s="78"/>
    </row>
    <row r="105" spans="2:21" x14ac:dyDescent="0.35">
      <c r="B105" s="67">
        <v>37</v>
      </c>
      <c r="C105" s="68" t="s">
        <v>127</v>
      </c>
      <c r="D105" s="68">
        <v>12.5</v>
      </c>
      <c r="E105" s="70">
        <f t="shared" si="21"/>
        <v>3.3448599999999998E-3</v>
      </c>
      <c r="F105" s="69">
        <f t="shared" si="12"/>
        <v>0.87943059000000001</v>
      </c>
      <c r="G105" s="71">
        <f t="shared" si="13"/>
        <v>13.37943059</v>
      </c>
      <c r="H105" s="72" t="s">
        <v>111</v>
      </c>
      <c r="I105" s="73">
        <f t="shared" si="14"/>
        <v>334.48579999999998</v>
      </c>
      <c r="J105" s="73">
        <f t="shared" si="15"/>
        <v>63.552300000000002</v>
      </c>
      <c r="K105" s="73">
        <f t="shared" si="16"/>
        <v>41.31</v>
      </c>
      <c r="L105" s="73">
        <v>225</v>
      </c>
      <c r="M105" s="73">
        <f t="shared" si="22"/>
        <v>41.31</v>
      </c>
      <c r="N105" s="74">
        <f t="shared" si="19"/>
        <v>0.65</v>
      </c>
      <c r="O105" s="75">
        <f t="shared" si="23"/>
        <v>356.72809999999998</v>
      </c>
      <c r="Q105" s="76">
        <f t="shared" si="17"/>
        <v>63.55</v>
      </c>
      <c r="R105" s="77">
        <f t="shared" si="20"/>
        <v>41.31</v>
      </c>
      <c r="U105" s="78"/>
    </row>
    <row r="106" spans="2:21" x14ac:dyDescent="0.35">
      <c r="B106" s="67">
        <v>38</v>
      </c>
      <c r="C106" s="68" t="s">
        <v>128</v>
      </c>
      <c r="D106" s="68">
        <v>12.5</v>
      </c>
      <c r="E106" s="70">
        <f t="shared" si="21"/>
        <v>3.3448599999999998E-3</v>
      </c>
      <c r="F106" s="69">
        <f t="shared" si="12"/>
        <v>0.87943059000000001</v>
      </c>
      <c r="G106" s="71">
        <f t="shared" si="13"/>
        <v>13.37943059</v>
      </c>
      <c r="H106" s="72" t="s">
        <v>111</v>
      </c>
      <c r="I106" s="73">
        <f t="shared" si="14"/>
        <v>334.48579999999998</v>
      </c>
      <c r="J106" s="73">
        <f t="shared" si="15"/>
        <v>63.552300000000002</v>
      </c>
      <c r="K106" s="73">
        <f t="shared" si="16"/>
        <v>41.31</v>
      </c>
      <c r="L106" s="73">
        <v>225</v>
      </c>
      <c r="M106" s="73">
        <f t="shared" si="22"/>
        <v>41.31</v>
      </c>
      <c r="N106" s="74">
        <f t="shared" si="19"/>
        <v>0.65</v>
      </c>
      <c r="O106" s="75">
        <f t="shared" si="23"/>
        <v>356.72809999999998</v>
      </c>
      <c r="Q106" s="76">
        <f t="shared" si="17"/>
        <v>63.55</v>
      </c>
      <c r="R106" s="77">
        <f t="shared" si="20"/>
        <v>41.31</v>
      </c>
      <c r="U106" s="78"/>
    </row>
    <row r="107" spans="2:21" x14ac:dyDescent="0.35">
      <c r="B107" s="67">
        <v>39</v>
      </c>
      <c r="C107" s="68" t="s">
        <v>129</v>
      </c>
      <c r="D107" s="68">
        <v>12.5</v>
      </c>
      <c r="E107" s="70">
        <f t="shared" si="21"/>
        <v>3.3448599999999998E-3</v>
      </c>
      <c r="F107" s="69">
        <f t="shared" si="12"/>
        <v>0.87943059000000001</v>
      </c>
      <c r="G107" s="71">
        <f t="shared" si="13"/>
        <v>13.37943059</v>
      </c>
      <c r="H107" s="72" t="s">
        <v>111</v>
      </c>
      <c r="I107" s="73">
        <f t="shared" si="14"/>
        <v>334.48579999999998</v>
      </c>
      <c r="J107" s="73">
        <f t="shared" si="15"/>
        <v>63.552300000000002</v>
      </c>
      <c r="K107" s="73">
        <f t="shared" si="16"/>
        <v>41.31</v>
      </c>
      <c r="L107" s="73">
        <v>225</v>
      </c>
      <c r="M107" s="73">
        <f t="shared" si="22"/>
        <v>41.31</v>
      </c>
      <c r="N107" s="74">
        <f t="shared" si="19"/>
        <v>0.65</v>
      </c>
      <c r="O107" s="75">
        <f t="shared" si="23"/>
        <v>356.72809999999998</v>
      </c>
      <c r="Q107" s="76">
        <f t="shared" si="17"/>
        <v>63.55</v>
      </c>
      <c r="R107" s="77">
        <f t="shared" si="20"/>
        <v>41.31</v>
      </c>
      <c r="U107" s="78"/>
    </row>
    <row r="108" spans="2:21" x14ac:dyDescent="0.35">
      <c r="B108" s="67">
        <v>40</v>
      </c>
      <c r="C108" s="68" t="s">
        <v>130</v>
      </c>
      <c r="D108" s="68">
        <v>12.5</v>
      </c>
      <c r="E108" s="70">
        <f t="shared" si="21"/>
        <v>3.3448599999999998E-3</v>
      </c>
      <c r="F108" s="69">
        <f t="shared" si="12"/>
        <v>0.87943059000000001</v>
      </c>
      <c r="G108" s="71">
        <f t="shared" si="13"/>
        <v>13.37943059</v>
      </c>
      <c r="H108" s="72" t="s">
        <v>111</v>
      </c>
      <c r="I108" s="73">
        <f t="shared" si="14"/>
        <v>334.48579999999998</v>
      </c>
      <c r="J108" s="73">
        <f t="shared" si="15"/>
        <v>63.552300000000002</v>
      </c>
      <c r="K108" s="73">
        <f t="shared" si="16"/>
        <v>41.31</v>
      </c>
      <c r="L108" s="73">
        <v>225</v>
      </c>
      <c r="M108" s="73">
        <f t="shared" si="22"/>
        <v>41.31</v>
      </c>
      <c r="N108" s="74">
        <f t="shared" si="19"/>
        <v>0.65</v>
      </c>
      <c r="O108" s="75">
        <f t="shared" si="23"/>
        <v>356.72809999999998</v>
      </c>
      <c r="Q108" s="76">
        <f t="shared" si="17"/>
        <v>63.55</v>
      </c>
      <c r="R108" s="77">
        <f t="shared" si="20"/>
        <v>41.31</v>
      </c>
      <c r="U108" s="78"/>
    </row>
    <row r="109" spans="2:21" x14ac:dyDescent="0.35">
      <c r="B109" s="67">
        <v>41</v>
      </c>
      <c r="C109" s="68" t="s">
        <v>131</v>
      </c>
      <c r="D109" s="68">
        <v>12.5</v>
      </c>
      <c r="E109" s="70">
        <f t="shared" si="21"/>
        <v>3.3448599999999998E-3</v>
      </c>
      <c r="F109" s="69">
        <f t="shared" si="12"/>
        <v>0.87943059000000001</v>
      </c>
      <c r="G109" s="71">
        <f t="shared" si="13"/>
        <v>13.37943059</v>
      </c>
      <c r="H109" s="72" t="s">
        <v>111</v>
      </c>
      <c r="I109" s="73">
        <f t="shared" si="14"/>
        <v>334.48579999999998</v>
      </c>
      <c r="J109" s="73">
        <f t="shared" si="15"/>
        <v>63.552300000000002</v>
      </c>
      <c r="K109" s="73">
        <f t="shared" si="16"/>
        <v>41.31</v>
      </c>
      <c r="L109" s="73">
        <v>225</v>
      </c>
      <c r="M109" s="73">
        <f t="shared" si="22"/>
        <v>41.31</v>
      </c>
      <c r="N109" s="74">
        <f t="shared" si="19"/>
        <v>0.65</v>
      </c>
      <c r="O109" s="75">
        <f t="shared" si="23"/>
        <v>356.72809999999998</v>
      </c>
      <c r="Q109" s="76">
        <f t="shared" si="17"/>
        <v>63.55</v>
      </c>
      <c r="R109" s="77">
        <f t="shared" si="20"/>
        <v>41.31</v>
      </c>
      <c r="U109" s="78"/>
    </row>
    <row r="110" spans="2:21" x14ac:dyDescent="0.35">
      <c r="B110" s="67">
        <v>42</v>
      </c>
      <c r="C110" s="68" t="s">
        <v>132</v>
      </c>
      <c r="D110" s="68">
        <v>12.5</v>
      </c>
      <c r="E110" s="70">
        <f t="shared" si="21"/>
        <v>3.3448599999999998E-3</v>
      </c>
      <c r="F110" s="69">
        <f t="shared" si="12"/>
        <v>0.87943059000000001</v>
      </c>
      <c r="G110" s="71">
        <f t="shared" si="13"/>
        <v>13.37943059</v>
      </c>
      <c r="H110" s="72" t="s">
        <v>111</v>
      </c>
      <c r="I110" s="73">
        <f t="shared" si="14"/>
        <v>334.48579999999998</v>
      </c>
      <c r="J110" s="73">
        <f t="shared" si="15"/>
        <v>63.552300000000002</v>
      </c>
      <c r="K110" s="73">
        <f t="shared" si="16"/>
        <v>41.31</v>
      </c>
      <c r="L110" s="73">
        <v>225</v>
      </c>
      <c r="M110" s="73">
        <f t="shared" si="22"/>
        <v>41.31</v>
      </c>
      <c r="N110" s="74">
        <f t="shared" si="19"/>
        <v>0.65</v>
      </c>
      <c r="O110" s="75">
        <f t="shared" si="23"/>
        <v>356.72809999999998</v>
      </c>
      <c r="Q110" s="76">
        <f t="shared" si="17"/>
        <v>63.55</v>
      </c>
      <c r="R110" s="77">
        <f t="shared" si="20"/>
        <v>41.31</v>
      </c>
      <c r="U110" s="78"/>
    </row>
    <row r="111" spans="2:21" x14ac:dyDescent="0.35">
      <c r="B111" s="67">
        <v>43</v>
      </c>
      <c r="C111" s="68" t="s">
        <v>133</v>
      </c>
      <c r="D111" s="68">
        <v>12.5</v>
      </c>
      <c r="E111" s="70">
        <f t="shared" si="21"/>
        <v>3.3448599999999998E-3</v>
      </c>
      <c r="F111" s="69">
        <f t="shared" si="12"/>
        <v>0.87943059000000001</v>
      </c>
      <c r="G111" s="71">
        <f t="shared" si="13"/>
        <v>13.37943059</v>
      </c>
      <c r="H111" s="72" t="s">
        <v>111</v>
      </c>
      <c r="I111" s="73">
        <f t="shared" si="14"/>
        <v>334.48579999999998</v>
      </c>
      <c r="J111" s="73">
        <f t="shared" si="15"/>
        <v>63.552300000000002</v>
      </c>
      <c r="K111" s="73">
        <f t="shared" si="16"/>
        <v>41.31</v>
      </c>
      <c r="L111" s="73">
        <v>225</v>
      </c>
      <c r="M111" s="73">
        <f t="shared" si="22"/>
        <v>41.31</v>
      </c>
      <c r="N111" s="74">
        <f t="shared" si="19"/>
        <v>0.65</v>
      </c>
      <c r="O111" s="75">
        <f t="shared" si="23"/>
        <v>356.72809999999998</v>
      </c>
      <c r="Q111" s="76">
        <f t="shared" si="17"/>
        <v>63.55</v>
      </c>
      <c r="R111" s="77">
        <f t="shared" si="20"/>
        <v>41.31</v>
      </c>
      <c r="U111" s="78"/>
    </row>
    <row r="112" spans="2:21" x14ac:dyDescent="0.35">
      <c r="B112" s="67">
        <v>44</v>
      </c>
      <c r="C112" s="68" t="s">
        <v>134</v>
      </c>
      <c r="D112" s="68">
        <v>12.5</v>
      </c>
      <c r="E112" s="70">
        <f t="shared" si="21"/>
        <v>3.3448599999999998E-3</v>
      </c>
      <c r="F112" s="69">
        <f t="shared" si="12"/>
        <v>0.87943059000000001</v>
      </c>
      <c r="G112" s="71">
        <f t="shared" si="13"/>
        <v>13.37943059</v>
      </c>
      <c r="H112" s="72" t="s">
        <v>111</v>
      </c>
      <c r="I112" s="73">
        <f t="shared" si="14"/>
        <v>334.48579999999998</v>
      </c>
      <c r="J112" s="73">
        <f t="shared" si="15"/>
        <v>63.552300000000002</v>
      </c>
      <c r="K112" s="73">
        <f t="shared" si="16"/>
        <v>41.31</v>
      </c>
      <c r="L112" s="73">
        <v>225</v>
      </c>
      <c r="M112" s="73">
        <f t="shared" si="22"/>
        <v>41.31</v>
      </c>
      <c r="N112" s="74">
        <f t="shared" si="19"/>
        <v>0.65</v>
      </c>
      <c r="O112" s="75">
        <f t="shared" si="23"/>
        <v>356.72809999999998</v>
      </c>
      <c r="Q112" s="76">
        <f t="shared" si="17"/>
        <v>63.55</v>
      </c>
      <c r="R112" s="77">
        <f t="shared" si="20"/>
        <v>41.31</v>
      </c>
      <c r="U112" s="78"/>
    </row>
    <row r="113" spans="2:21" x14ac:dyDescent="0.35">
      <c r="B113" s="67">
        <v>45</v>
      </c>
      <c r="C113" s="68" t="s">
        <v>135</v>
      </c>
      <c r="D113" s="68">
        <v>12.5</v>
      </c>
      <c r="E113" s="70">
        <f t="shared" si="21"/>
        <v>3.3448599999999998E-3</v>
      </c>
      <c r="F113" s="69">
        <f t="shared" si="12"/>
        <v>0.87943059000000001</v>
      </c>
      <c r="G113" s="71">
        <f t="shared" si="13"/>
        <v>13.37943059</v>
      </c>
      <c r="H113" s="72" t="s">
        <v>111</v>
      </c>
      <c r="I113" s="73">
        <f t="shared" si="14"/>
        <v>334.48579999999998</v>
      </c>
      <c r="J113" s="73">
        <f t="shared" si="15"/>
        <v>63.552300000000002</v>
      </c>
      <c r="K113" s="73">
        <f t="shared" si="16"/>
        <v>41.31</v>
      </c>
      <c r="L113" s="73">
        <v>225</v>
      </c>
      <c r="M113" s="73">
        <f t="shared" si="22"/>
        <v>41.31</v>
      </c>
      <c r="N113" s="74">
        <f t="shared" si="19"/>
        <v>0.65</v>
      </c>
      <c r="O113" s="75">
        <f t="shared" si="23"/>
        <v>356.72809999999998</v>
      </c>
      <c r="Q113" s="76">
        <f t="shared" si="17"/>
        <v>63.55</v>
      </c>
      <c r="R113" s="77">
        <f t="shared" si="20"/>
        <v>41.31</v>
      </c>
      <c r="U113" s="78"/>
    </row>
    <row r="114" spans="2:21" x14ac:dyDescent="0.35">
      <c r="B114" s="67">
        <v>46</v>
      </c>
      <c r="C114" s="68" t="s">
        <v>136</v>
      </c>
      <c r="D114" s="68">
        <v>12.5</v>
      </c>
      <c r="E114" s="70">
        <f t="shared" si="21"/>
        <v>3.3448599999999998E-3</v>
      </c>
      <c r="F114" s="69">
        <f t="shared" si="12"/>
        <v>0.87943059000000001</v>
      </c>
      <c r="G114" s="71">
        <f t="shared" si="13"/>
        <v>13.37943059</v>
      </c>
      <c r="H114" s="72" t="s">
        <v>111</v>
      </c>
      <c r="I114" s="73">
        <f t="shared" si="14"/>
        <v>334.48579999999998</v>
      </c>
      <c r="J114" s="73">
        <f t="shared" si="15"/>
        <v>63.552300000000002</v>
      </c>
      <c r="K114" s="73">
        <f t="shared" si="16"/>
        <v>41.31</v>
      </c>
      <c r="L114" s="73">
        <v>225</v>
      </c>
      <c r="M114" s="73">
        <f t="shared" si="22"/>
        <v>41.31</v>
      </c>
      <c r="N114" s="74">
        <f t="shared" si="19"/>
        <v>0.65</v>
      </c>
      <c r="O114" s="75">
        <f t="shared" si="23"/>
        <v>356.72809999999998</v>
      </c>
      <c r="Q114" s="76">
        <f t="shared" si="17"/>
        <v>63.55</v>
      </c>
      <c r="R114" s="77">
        <f t="shared" si="20"/>
        <v>41.31</v>
      </c>
      <c r="U114" s="78"/>
    </row>
    <row r="115" spans="2:21" x14ac:dyDescent="0.35">
      <c r="B115" s="67">
        <v>47</v>
      </c>
      <c r="C115" s="68" t="s">
        <v>137</v>
      </c>
      <c r="D115" s="68">
        <v>12.5</v>
      </c>
      <c r="E115" s="70">
        <f t="shared" si="21"/>
        <v>3.3448599999999998E-3</v>
      </c>
      <c r="F115" s="69">
        <f t="shared" si="12"/>
        <v>0.87943059000000001</v>
      </c>
      <c r="G115" s="71">
        <f t="shared" si="13"/>
        <v>13.37943059</v>
      </c>
      <c r="H115" s="72" t="s">
        <v>111</v>
      </c>
      <c r="I115" s="73">
        <f t="shared" si="14"/>
        <v>334.48579999999998</v>
      </c>
      <c r="J115" s="73">
        <f t="shared" si="15"/>
        <v>63.552300000000002</v>
      </c>
      <c r="K115" s="73">
        <f t="shared" si="16"/>
        <v>41.31</v>
      </c>
      <c r="L115" s="73">
        <v>225</v>
      </c>
      <c r="M115" s="73">
        <f t="shared" si="22"/>
        <v>41.31</v>
      </c>
      <c r="N115" s="74">
        <f t="shared" si="19"/>
        <v>0.65</v>
      </c>
      <c r="O115" s="75">
        <f t="shared" si="23"/>
        <v>356.72809999999998</v>
      </c>
      <c r="Q115" s="76">
        <f t="shared" si="17"/>
        <v>63.55</v>
      </c>
      <c r="R115" s="77">
        <f t="shared" si="20"/>
        <v>41.31</v>
      </c>
      <c r="U115" s="78"/>
    </row>
    <row r="116" spans="2:21" x14ac:dyDescent="0.35">
      <c r="B116" s="67">
        <v>48</v>
      </c>
      <c r="C116" s="68" t="s">
        <v>138</v>
      </c>
      <c r="D116" s="68">
        <v>12.5</v>
      </c>
      <c r="E116" s="70">
        <f t="shared" si="21"/>
        <v>3.3448599999999998E-3</v>
      </c>
      <c r="F116" s="69">
        <f t="shared" si="12"/>
        <v>0.87943059000000001</v>
      </c>
      <c r="G116" s="71">
        <f t="shared" si="13"/>
        <v>13.37943059</v>
      </c>
      <c r="H116" s="72" t="s">
        <v>111</v>
      </c>
      <c r="I116" s="73">
        <f t="shared" si="14"/>
        <v>334.48579999999998</v>
      </c>
      <c r="J116" s="73">
        <f t="shared" si="15"/>
        <v>63.552300000000002</v>
      </c>
      <c r="K116" s="73">
        <f t="shared" si="16"/>
        <v>41.31</v>
      </c>
      <c r="L116" s="73">
        <v>225</v>
      </c>
      <c r="M116" s="73">
        <f t="shared" si="22"/>
        <v>41.31</v>
      </c>
      <c r="N116" s="74">
        <f t="shared" si="19"/>
        <v>0.65</v>
      </c>
      <c r="O116" s="75">
        <f t="shared" si="23"/>
        <v>356.72809999999998</v>
      </c>
      <c r="Q116" s="76">
        <f t="shared" si="17"/>
        <v>63.55</v>
      </c>
      <c r="R116" s="77">
        <f t="shared" si="20"/>
        <v>41.31</v>
      </c>
      <c r="U116" s="78"/>
    </row>
    <row r="117" spans="2:21" x14ac:dyDescent="0.35">
      <c r="B117" s="67">
        <v>49</v>
      </c>
      <c r="C117" s="68" t="s">
        <v>139</v>
      </c>
      <c r="D117" s="68">
        <v>12.5</v>
      </c>
      <c r="E117" s="70">
        <f t="shared" si="21"/>
        <v>3.3448599999999998E-3</v>
      </c>
      <c r="F117" s="69">
        <f t="shared" si="12"/>
        <v>0.87943059000000001</v>
      </c>
      <c r="G117" s="71">
        <f t="shared" si="13"/>
        <v>13.37943059</v>
      </c>
      <c r="H117" s="72" t="s">
        <v>111</v>
      </c>
      <c r="I117" s="73">
        <f t="shared" si="14"/>
        <v>334.48579999999998</v>
      </c>
      <c r="J117" s="73">
        <f t="shared" si="15"/>
        <v>63.552300000000002</v>
      </c>
      <c r="K117" s="73">
        <f t="shared" si="16"/>
        <v>41.31</v>
      </c>
      <c r="L117" s="73">
        <v>225</v>
      </c>
      <c r="M117" s="73">
        <f t="shared" si="22"/>
        <v>41.31</v>
      </c>
      <c r="N117" s="74">
        <f t="shared" si="19"/>
        <v>0.65</v>
      </c>
      <c r="O117" s="75">
        <f t="shared" si="23"/>
        <v>356.72809999999998</v>
      </c>
      <c r="Q117" s="76">
        <f t="shared" si="17"/>
        <v>63.55</v>
      </c>
      <c r="R117" s="77">
        <f t="shared" si="20"/>
        <v>41.31</v>
      </c>
      <c r="U117" s="78"/>
    </row>
    <row r="118" spans="2:21" x14ac:dyDescent="0.35">
      <c r="B118" s="67">
        <v>50</v>
      </c>
      <c r="C118" s="68" t="s">
        <v>140</v>
      </c>
      <c r="D118" s="68">
        <v>12.5</v>
      </c>
      <c r="E118" s="70">
        <f t="shared" si="21"/>
        <v>3.3448599999999998E-3</v>
      </c>
      <c r="F118" s="69">
        <f t="shared" si="12"/>
        <v>0.87943059000000001</v>
      </c>
      <c r="G118" s="71">
        <f t="shared" si="13"/>
        <v>13.37943059</v>
      </c>
      <c r="H118" s="72" t="s">
        <v>111</v>
      </c>
      <c r="I118" s="73">
        <f t="shared" si="14"/>
        <v>334.48579999999998</v>
      </c>
      <c r="J118" s="73">
        <f t="shared" si="15"/>
        <v>63.552300000000002</v>
      </c>
      <c r="K118" s="73">
        <f t="shared" si="16"/>
        <v>41.31</v>
      </c>
      <c r="L118" s="73">
        <v>225</v>
      </c>
      <c r="M118" s="73">
        <f t="shared" si="22"/>
        <v>41.31</v>
      </c>
      <c r="N118" s="74">
        <f t="shared" si="19"/>
        <v>0.65</v>
      </c>
      <c r="O118" s="75">
        <f t="shared" si="23"/>
        <v>356.72809999999998</v>
      </c>
      <c r="Q118" s="76">
        <f t="shared" si="17"/>
        <v>63.55</v>
      </c>
      <c r="R118" s="77">
        <f t="shared" si="20"/>
        <v>41.31</v>
      </c>
      <c r="U118" s="78"/>
    </row>
    <row r="119" spans="2:21" x14ac:dyDescent="0.35">
      <c r="B119" s="67"/>
      <c r="C119" s="68"/>
      <c r="D119" s="68"/>
      <c r="E119" s="70"/>
      <c r="F119" s="68"/>
      <c r="G119" s="79"/>
      <c r="H119" s="72"/>
      <c r="I119" s="73"/>
      <c r="J119" s="73"/>
      <c r="K119" s="73"/>
      <c r="L119" s="73"/>
      <c r="M119" s="73"/>
      <c r="N119" s="74"/>
      <c r="O119" s="75"/>
      <c r="Q119" s="76"/>
      <c r="R119" s="77"/>
      <c r="U119" s="78"/>
    </row>
    <row r="120" spans="2:21" x14ac:dyDescent="0.35">
      <c r="B120" s="67">
        <v>1</v>
      </c>
      <c r="C120" s="68" t="s">
        <v>141</v>
      </c>
      <c r="D120" s="68">
        <v>3.1599999999999997</v>
      </c>
      <c r="E120" s="70">
        <f t="shared" ref="E120:E153" si="24">+ROUND(D120/$E$17,8)</f>
        <v>8.4557999999999996E-4</v>
      </c>
      <c r="F120" s="69">
        <f t="shared" si="12"/>
        <v>0.22231988999999999</v>
      </c>
      <c r="G120" s="71">
        <f t="shared" ref="G120:G149" si="25">+F120+D120</f>
        <v>3.3823198899999998</v>
      </c>
      <c r="H120" s="72" t="s">
        <v>142</v>
      </c>
      <c r="I120" s="73">
        <f t="shared" ref="I120:I153" si="26">ROUND(G120*$E$21,4)</f>
        <v>84.558000000000007</v>
      </c>
      <c r="J120" s="73">
        <f t="shared" ref="J120:J149" si="27">ROUND(I120*$J$27,4)</f>
        <v>16.065999999999999</v>
      </c>
      <c r="K120" s="73">
        <f t="shared" ref="K120:K149" si="28">ROUND(J120*$K$27,2)</f>
        <v>10.44</v>
      </c>
      <c r="L120" s="73">
        <v>225</v>
      </c>
      <c r="M120" s="73">
        <f t="shared" si="22"/>
        <v>10.44</v>
      </c>
      <c r="N120" s="74">
        <f t="shared" ref="N120:N149" si="29">ROUND(IF(J120=0,0,+M120/J120),4)</f>
        <v>0.64980000000000004</v>
      </c>
      <c r="O120" s="75">
        <f t="shared" si="23"/>
        <v>90.184000000000012</v>
      </c>
      <c r="Q120" s="76">
        <f t="shared" ref="Q120:Q149" si="30">ROUND(+J120,2)</f>
        <v>16.07</v>
      </c>
      <c r="R120" s="77">
        <f t="shared" ref="R120:R149" si="31">ROUND(+M120,2)</f>
        <v>10.44</v>
      </c>
      <c r="U120" s="78"/>
    </row>
    <row r="121" spans="2:21" x14ac:dyDescent="0.35">
      <c r="B121" s="67">
        <v>2</v>
      </c>
      <c r="C121" s="68" t="s">
        <v>143</v>
      </c>
      <c r="D121" s="68">
        <v>3.1599999999999997</v>
      </c>
      <c r="E121" s="70">
        <f t="shared" si="24"/>
        <v>8.4557999999999996E-4</v>
      </c>
      <c r="F121" s="69">
        <f t="shared" si="12"/>
        <v>0.22231988999999999</v>
      </c>
      <c r="G121" s="71">
        <f t="shared" si="25"/>
        <v>3.3823198899999998</v>
      </c>
      <c r="H121" s="72" t="s">
        <v>142</v>
      </c>
      <c r="I121" s="73">
        <f t="shared" si="26"/>
        <v>84.558000000000007</v>
      </c>
      <c r="J121" s="73">
        <f t="shared" si="27"/>
        <v>16.065999999999999</v>
      </c>
      <c r="K121" s="73">
        <f t="shared" si="28"/>
        <v>10.44</v>
      </c>
      <c r="L121" s="73">
        <v>225</v>
      </c>
      <c r="M121" s="73">
        <f t="shared" si="22"/>
        <v>10.44</v>
      </c>
      <c r="N121" s="74">
        <f t="shared" si="29"/>
        <v>0.64980000000000004</v>
      </c>
      <c r="O121" s="75">
        <f t="shared" si="23"/>
        <v>90.184000000000012</v>
      </c>
      <c r="Q121" s="76">
        <f t="shared" si="30"/>
        <v>16.07</v>
      </c>
      <c r="R121" s="77">
        <f t="shared" si="31"/>
        <v>10.44</v>
      </c>
      <c r="U121" s="78"/>
    </row>
    <row r="122" spans="2:21" x14ac:dyDescent="0.35">
      <c r="B122" s="67">
        <v>3</v>
      </c>
      <c r="C122" s="68" t="s">
        <v>144</v>
      </c>
      <c r="D122" s="68">
        <v>3.1599999999999997</v>
      </c>
      <c r="E122" s="70">
        <f t="shared" si="24"/>
        <v>8.4557999999999996E-4</v>
      </c>
      <c r="F122" s="69">
        <f t="shared" si="12"/>
        <v>0.22231988999999999</v>
      </c>
      <c r="G122" s="71">
        <f t="shared" si="25"/>
        <v>3.3823198899999998</v>
      </c>
      <c r="H122" s="72" t="s">
        <v>142</v>
      </c>
      <c r="I122" s="73">
        <f t="shared" si="26"/>
        <v>84.558000000000007</v>
      </c>
      <c r="J122" s="73">
        <f t="shared" si="27"/>
        <v>16.065999999999999</v>
      </c>
      <c r="K122" s="73">
        <f t="shared" si="28"/>
        <v>10.44</v>
      </c>
      <c r="L122" s="73">
        <v>225</v>
      </c>
      <c r="M122" s="73">
        <f t="shared" si="22"/>
        <v>10.44</v>
      </c>
      <c r="N122" s="74">
        <f t="shared" si="29"/>
        <v>0.64980000000000004</v>
      </c>
      <c r="O122" s="75">
        <f t="shared" si="23"/>
        <v>90.184000000000012</v>
      </c>
      <c r="Q122" s="76">
        <f t="shared" si="30"/>
        <v>16.07</v>
      </c>
      <c r="R122" s="77">
        <f t="shared" si="31"/>
        <v>10.44</v>
      </c>
      <c r="U122" s="78"/>
    </row>
    <row r="123" spans="2:21" x14ac:dyDescent="0.35">
      <c r="B123" s="67">
        <v>4</v>
      </c>
      <c r="C123" s="68" t="s">
        <v>145</v>
      </c>
      <c r="D123" s="68">
        <v>3.1599999999999997</v>
      </c>
      <c r="E123" s="70">
        <f t="shared" si="24"/>
        <v>8.4557999999999996E-4</v>
      </c>
      <c r="F123" s="69">
        <f t="shared" si="12"/>
        <v>0.22231988999999999</v>
      </c>
      <c r="G123" s="71">
        <f t="shared" si="25"/>
        <v>3.3823198899999998</v>
      </c>
      <c r="H123" s="72" t="s">
        <v>142</v>
      </c>
      <c r="I123" s="73">
        <f t="shared" si="26"/>
        <v>84.558000000000007</v>
      </c>
      <c r="J123" s="73">
        <f t="shared" si="27"/>
        <v>16.065999999999999</v>
      </c>
      <c r="K123" s="73">
        <f t="shared" si="28"/>
        <v>10.44</v>
      </c>
      <c r="L123" s="73">
        <v>225</v>
      </c>
      <c r="M123" s="73">
        <f t="shared" si="22"/>
        <v>10.44</v>
      </c>
      <c r="N123" s="74">
        <f t="shared" si="29"/>
        <v>0.64980000000000004</v>
      </c>
      <c r="O123" s="75">
        <f t="shared" si="23"/>
        <v>90.184000000000012</v>
      </c>
      <c r="Q123" s="76">
        <f t="shared" si="30"/>
        <v>16.07</v>
      </c>
      <c r="R123" s="77">
        <f t="shared" si="31"/>
        <v>10.44</v>
      </c>
      <c r="U123" s="78"/>
    </row>
    <row r="124" spans="2:21" x14ac:dyDescent="0.35">
      <c r="B124" s="67">
        <v>5</v>
      </c>
      <c r="C124" s="68" t="s">
        <v>146</v>
      </c>
      <c r="D124" s="68">
        <v>3.1599999999999997</v>
      </c>
      <c r="E124" s="70">
        <f t="shared" si="24"/>
        <v>8.4557999999999996E-4</v>
      </c>
      <c r="F124" s="69">
        <f t="shared" si="12"/>
        <v>0.22231988999999999</v>
      </c>
      <c r="G124" s="71">
        <f t="shared" si="25"/>
        <v>3.3823198899999998</v>
      </c>
      <c r="H124" s="72" t="s">
        <v>142</v>
      </c>
      <c r="I124" s="73">
        <f t="shared" si="26"/>
        <v>84.558000000000007</v>
      </c>
      <c r="J124" s="73">
        <f t="shared" si="27"/>
        <v>16.065999999999999</v>
      </c>
      <c r="K124" s="73">
        <f t="shared" si="28"/>
        <v>10.44</v>
      </c>
      <c r="L124" s="73">
        <v>225</v>
      </c>
      <c r="M124" s="73">
        <f t="shared" si="22"/>
        <v>10.44</v>
      </c>
      <c r="N124" s="74">
        <f t="shared" si="29"/>
        <v>0.64980000000000004</v>
      </c>
      <c r="O124" s="75">
        <f t="shared" si="23"/>
        <v>90.184000000000012</v>
      </c>
      <c r="Q124" s="76">
        <f t="shared" si="30"/>
        <v>16.07</v>
      </c>
      <c r="R124" s="77">
        <f t="shared" si="31"/>
        <v>10.44</v>
      </c>
      <c r="U124" s="78"/>
    </row>
    <row r="125" spans="2:21" x14ac:dyDescent="0.35">
      <c r="B125" s="67">
        <v>6</v>
      </c>
      <c r="C125" s="68" t="s">
        <v>147</v>
      </c>
      <c r="D125" s="68">
        <v>3.1599999999999997</v>
      </c>
      <c r="E125" s="70">
        <f t="shared" si="24"/>
        <v>8.4557999999999996E-4</v>
      </c>
      <c r="F125" s="69">
        <f t="shared" si="12"/>
        <v>0.22231988999999999</v>
      </c>
      <c r="G125" s="71">
        <f t="shared" si="25"/>
        <v>3.3823198899999998</v>
      </c>
      <c r="H125" s="72" t="s">
        <v>142</v>
      </c>
      <c r="I125" s="73">
        <f t="shared" si="26"/>
        <v>84.558000000000007</v>
      </c>
      <c r="J125" s="73">
        <f t="shared" si="27"/>
        <v>16.065999999999999</v>
      </c>
      <c r="K125" s="73">
        <f t="shared" si="28"/>
        <v>10.44</v>
      </c>
      <c r="L125" s="73">
        <v>225</v>
      </c>
      <c r="M125" s="73">
        <f t="shared" si="22"/>
        <v>10.44</v>
      </c>
      <c r="N125" s="74">
        <f t="shared" si="29"/>
        <v>0.64980000000000004</v>
      </c>
      <c r="O125" s="75">
        <f t="shared" si="23"/>
        <v>90.184000000000012</v>
      </c>
      <c r="Q125" s="76">
        <f t="shared" si="30"/>
        <v>16.07</v>
      </c>
      <c r="R125" s="77">
        <f t="shared" si="31"/>
        <v>10.44</v>
      </c>
      <c r="U125" s="78"/>
    </row>
    <row r="126" spans="2:21" x14ac:dyDescent="0.35">
      <c r="B126" s="67">
        <v>7</v>
      </c>
      <c r="C126" s="68" t="s">
        <v>148</v>
      </c>
      <c r="D126" s="68">
        <v>3.1599999999999997</v>
      </c>
      <c r="E126" s="70">
        <f t="shared" si="24"/>
        <v>8.4557999999999996E-4</v>
      </c>
      <c r="F126" s="69">
        <f t="shared" si="12"/>
        <v>0.22231988999999999</v>
      </c>
      <c r="G126" s="71">
        <f t="shared" si="25"/>
        <v>3.3823198899999998</v>
      </c>
      <c r="H126" s="72" t="s">
        <v>142</v>
      </c>
      <c r="I126" s="73">
        <f t="shared" si="26"/>
        <v>84.558000000000007</v>
      </c>
      <c r="J126" s="73">
        <f t="shared" si="27"/>
        <v>16.065999999999999</v>
      </c>
      <c r="K126" s="73">
        <f t="shared" si="28"/>
        <v>10.44</v>
      </c>
      <c r="L126" s="73">
        <v>225</v>
      </c>
      <c r="M126" s="73">
        <f t="shared" si="22"/>
        <v>10.44</v>
      </c>
      <c r="N126" s="74">
        <f t="shared" si="29"/>
        <v>0.64980000000000004</v>
      </c>
      <c r="O126" s="75">
        <f t="shared" si="23"/>
        <v>90.184000000000012</v>
      </c>
      <c r="Q126" s="76">
        <f t="shared" si="30"/>
        <v>16.07</v>
      </c>
      <c r="R126" s="77">
        <f t="shared" si="31"/>
        <v>10.44</v>
      </c>
      <c r="U126" s="78"/>
    </row>
    <row r="127" spans="2:21" x14ac:dyDescent="0.35">
      <c r="B127" s="67">
        <v>8</v>
      </c>
      <c r="C127" s="68" t="s">
        <v>149</v>
      </c>
      <c r="D127" s="68">
        <v>3.1599999999999997</v>
      </c>
      <c r="E127" s="70">
        <f t="shared" si="24"/>
        <v>8.4557999999999996E-4</v>
      </c>
      <c r="F127" s="69">
        <f t="shared" si="12"/>
        <v>0.22231988999999999</v>
      </c>
      <c r="G127" s="71">
        <f t="shared" si="25"/>
        <v>3.3823198899999998</v>
      </c>
      <c r="H127" s="72" t="s">
        <v>142</v>
      </c>
      <c r="I127" s="73">
        <f t="shared" si="26"/>
        <v>84.558000000000007</v>
      </c>
      <c r="J127" s="73">
        <f t="shared" si="27"/>
        <v>16.065999999999999</v>
      </c>
      <c r="K127" s="73">
        <f t="shared" si="28"/>
        <v>10.44</v>
      </c>
      <c r="L127" s="73">
        <v>225</v>
      </c>
      <c r="M127" s="73">
        <f t="shared" si="22"/>
        <v>10.44</v>
      </c>
      <c r="N127" s="74">
        <f t="shared" si="29"/>
        <v>0.64980000000000004</v>
      </c>
      <c r="O127" s="75">
        <f t="shared" si="23"/>
        <v>90.184000000000012</v>
      </c>
      <c r="Q127" s="76">
        <f t="shared" si="30"/>
        <v>16.07</v>
      </c>
      <c r="R127" s="77">
        <f t="shared" si="31"/>
        <v>10.44</v>
      </c>
      <c r="U127" s="78"/>
    </row>
    <row r="128" spans="2:21" x14ac:dyDescent="0.35">
      <c r="B128" s="67">
        <v>9</v>
      </c>
      <c r="C128" s="68" t="s">
        <v>150</v>
      </c>
      <c r="D128" s="68">
        <v>3.1599999999999997</v>
      </c>
      <c r="E128" s="70">
        <f t="shared" si="24"/>
        <v>8.4557999999999996E-4</v>
      </c>
      <c r="F128" s="69">
        <f t="shared" si="12"/>
        <v>0.22231988999999999</v>
      </c>
      <c r="G128" s="71">
        <f t="shared" si="25"/>
        <v>3.3823198899999998</v>
      </c>
      <c r="H128" s="72" t="s">
        <v>142</v>
      </c>
      <c r="I128" s="73">
        <f t="shared" si="26"/>
        <v>84.558000000000007</v>
      </c>
      <c r="J128" s="73">
        <f t="shared" si="27"/>
        <v>16.065999999999999</v>
      </c>
      <c r="K128" s="73">
        <f t="shared" si="28"/>
        <v>10.44</v>
      </c>
      <c r="L128" s="73">
        <v>225</v>
      </c>
      <c r="M128" s="73">
        <f t="shared" si="22"/>
        <v>10.44</v>
      </c>
      <c r="N128" s="74">
        <f t="shared" si="29"/>
        <v>0.64980000000000004</v>
      </c>
      <c r="O128" s="75">
        <f t="shared" si="23"/>
        <v>90.184000000000012</v>
      </c>
      <c r="Q128" s="76">
        <f t="shared" si="30"/>
        <v>16.07</v>
      </c>
      <c r="R128" s="77">
        <f t="shared" si="31"/>
        <v>10.44</v>
      </c>
      <c r="U128" s="78"/>
    </row>
    <row r="129" spans="2:21" x14ac:dyDescent="0.35">
      <c r="B129" s="67">
        <v>10</v>
      </c>
      <c r="C129" s="68" t="s">
        <v>151</v>
      </c>
      <c r="D129" s="68">
        <v>3.1599999999999997</v>
      </c>
      <c r="E129" s="70">
        <f t="shared" si="24"/>
        <v>8.4557999999999996E-4</v>
      </c>
      <c r="F129" s="69">
        <f t="shared" si="12"/>
        <v>0.22231988999999999</v>
      </c>
      <c r="G129" s="71">
        <f t="shared" si="25"/>
        <v>3.3823198899999998</v>
      </c>
      <c r="H129" s="72" t="s">
        <v>142</v>
      </c>
      <c r="I129" s="73">
        <f t="shared" si="26"/>
        <v>84.558000000000007</v>
      </c>
      <c r="J129" s="73">
        <f t="shared" si="27"/>
        <v>16.065999999999999</v>
      </c>
      <c r="K129" s="73">
        <f t="shared" si="28"/>
        <v>10.44</v>
      </c>
      <c r="L129" s="73">
        <v>225</v>
      </c>
      <c r="M129" s="73">
        <f t="shared" si="22"/>
        <v>10.44</v>
      </c>
      <c r="N129" s="74">
        <f t="shared" si="29"/>
        <v>0.64980000000000004</v>
      </c>
      <c r="O129" s="75">
        <f t="shared" si="23"/>
        <v>90.184000000000012</v>
      </c>
      <c r="Q129" s="76">
        <f t="shared" si="30"/>
        <v>16.07</v>
      </c>
      <c r="R129" s="77">
        <f t="shared" si="31"/>
        <v>10.44</v>
      </c>
      <c r="U129" s="78"/>
    </row>
    <row r="130" spans="2:21" x14ac:dyDescent="0.35">
      <c r="B130" s="67">
        <v>11</v>
      </c>
      <c r="C130" s="68" t="s">
        <v>152</v>
      </c>
      <c r="D130" s="68">
        <v>3.1599999999999997</v>
      </c>
      <c r="E130" s="70">
        <f t="shared" si="24"/>
        <v>8.4557999999999996E-4</v>
      </c>
      <c r="F130" s="69">
        <f t="shared" si="12"/>
        <v>0.22231988999999999</v>
      </c>
      <c r="G130" s="71">
        <f t="shared" si="25"/>
        <v>3.3823198899999998</v>
      </c>
      <c r="H130" s="72" t="s">
        <v>142</v>
      </c>
      <c r="I130" s="73">
        <f t="shared" si="26"/>
        <v>84.558000000000007</v>
      </c>
      <c r="J130" s="73">
        <f t="shared" si="27"/>
        <v>16.065999999999999</v>
      </c>
      <c r="K130" s="73">
        <f t="shared" si="28"/>
        <v>10.44</v>
      </c>
      <c r="L130" s="73">
        <v>225</v>
      </c>
      <c r="M130" s="73">
        <f t="shared" si="22"/>
        <v>10.44</v>
      </c>
      <c r="N130" s="74">
        <f t="shared" si="29"/>
        <v>0.64980000000000004</v>
      </c>
      <c r="O130" s="75">
        <f t="shared" si="23"/>
        <v>90.184000000000012</v>
      </c>
      <c r="Q130" s="76">
        <f t="shared" si="30"/>
        <v>16.07</v>
      </c>
      <c r="R130" s="77">
        <f t="shared" si="31"/>
        <v>10.44</v>
      </c>
      <c r="U130" s="78"/>
    </row>
    <row r="131" spans="2:21" x14ac:dyDescent="0.35">
      <c r="B131" s="67">
        <v>12</v>
      </c>
      <c r="C131" s="68" t="s">
        <v>153</v>
      </c>
      <c r="D131" s="68">
        <v>3.1599999999999997</v>
      </c>
      <c r="E131" s="70">
        <f t="shared" si="24"/>
        <v>8.4557999999999996E-4</v>
      </c>
      <c r="F131" s="69">
        <f t="shared" si="12"/>
        <v>0.22231988999999999</v>
      </c>
      <c r="G131" s="71">
        <f t="shared" si="25"/>
        <v>3.3823198899999998</v>
      </c>
      <c r="H131" s="72" t="s">
        <v>142</v>
      </c>
      <c r="I131" s="73">
        <f t="shared" si="26"/>
        <v>84.558000000000007</v>
      </c>
      <c r="J131" s="73">
        <f t="shared" si="27"/>
        <v>16.065999999999999</v>
      </c>
      <c r="K131" s="73">
        <f t="shared" si="28"/>
        <v>10.44</v>
      </c>
      <c r="L131" s="73">
        <v>225</v>
      </c>
      <c r="M131" s="73">
        <f t="shared" si="22"/>
        <v>10.44</v>
      </c>
      <c r="N131" s="74">
        <f t="shared" si="29"/>
        <v>0.64980000000000004</v>
      </c>
      <c r="O131" s="75">
        <f t="shared" si="23"/>
        <v>90.184000000000012</v>
      </c>
      <c r="Q131" s="76">
        <f t="shared" si="30"/>
        <v>16.07</v>
      </c>
      <c r="R131" s="77">
        <f t="shared" si="31"/>
        <v>10.44</v>
      </c>
      <c r="U131" s="78"/>
    </row>
    <row r="132" spans="2:21" x14ac:dyDescent="0.35">
      <c r="B132" s="67">
        <v>13</v>
      </c>
      <c r="C132" s="68" t="s">
        <v>154</v>
      </c>
      <c r="D132" s="68">
        <v>3.1599999999999997</v>
      </c>
      <c r="E132" s="70">
        <f t="shared" si="24"/>
        <v>8.4557999999999996E-4</v>
      </c>
      <c r="F132" s="69">
        <f t="shared" si="12"/>
        <v>0.22231988999999999</v>
      </c>
      <c r="G132" s="71">
        <f t="shared" si="25"/>
        <v>3.3823198899999998</v>
      </c>
      <c r="H132" s="72" t="s">
        <v>142</v>
      </c>
      <c r="I132" s="73">
        <f t="shared" si="26"/>
        <v>84.558000000000007</v>
      </c>
      <c r="J132" s="73">
        <f t="shared" si="27"/>
        <v>16.065999999999999</v>
      </c>
      <c r="K132" s="73">
        <f t="shared" si="28"/>
        <v>10.44</v>
      </c>
      <c r="L132" s="73">
        <v>225</v>
      </c>
      <c r="M132" s="73">
        <f t="shared" si="22"/>
        <v>10.44</v>
      </c>
      <c r="N132" s="74">
        <f t="shared" si="29"/>
        <v>0.64980000000000004</v>
      </c>
      <c r="O132" s="75">
        <f t="shared" si="23"/>
        <v>90.184000000000012</v>
      </c>
      <c r="Q132" s="76">
        <f t="shared" si="30"/>
        <v>16.07</v>
      </c>
      <c r="R132" s="77">
        <f t="shared" si="31"/>
        <v>10.44</v>
      </c>
      <c r="U132" s="78"/>
    </row>
    <row r="133" spans="2:21" x14ac:dyDescent="0.35">
      <c r="B133" s="67">
        <v>14</v>
      </c>
      <c r="C133" s="68" t="s">
        <v>155</v>
      </c>
      <c r="D133" s="68">
        <v>3.1599999999999997</v>
      </c>
      <c r="E133" s="70">
        <f t="shared" si="24"/>
        <v>8.4557999999999996E-4</v>
      </c>
      <c r="F133" s="69">
        <f t="shared" ref="F133:F149" si="32">+ROUND($E$18*E133,8)</f>
        <v>0.22231988999999999</v>
      </c>
      <c r="G133" s="71">
        <f t="shared" si="25"/>
        <v>3.3823198899999998</v>
      </c>
      <c r="H133" s="72" t="s">
        <v>142</v>
      </c>
      <c r="I133" s="73">
        <f t="shared" si="26"/>
        <v>84.558000000000007</v>
      </c>
      <c r="J133" s="73">
        <f t="shared" si="27"/>
        <v>16.065999999999999</v>
      </c>
      <c r="K133" s="73">
        <f t="shared" si="28"/>
        <v>10.44</v>
      </c>
      <c r="L133" s="73">
        <v>225</v>
      </c>
      <c r="M133" s="73">
        <f t="shared" si="22"/>
        <v>10.44</v>
      </c>
      <c r="N133" s="74">
        <f t="shared" si="29"/>
        <v>0.64980000000000004</v>
      </c>
      <c r="O133" s="75">
        <f t="shared" si="23"/>
        <v>90.184000000000012</v>
      </c>
      <c r="Q133" s="76">
        <f t="shared" si="30"/>
        <v>16.07</v>
      </c>
      <c r="R133" s="77">
        <f t="shared" si="31"/>
        <v>10.44</v>
      </c>
      <c r="U133" s="78"/>
    </row>
    <row r="134" spans="2:21" x14ac:dyDescent="0.35">
      <c r="B134" s="67">
        <v>15</v>
      </c>
      <c r="C134" s="68" t="s">
        <v>156</v>
      </c>
      <c r="D134" s="68">
        <v>3.1599999999999997</v>
      </c>
      <c r="E134" s="70">
        <f t="shared" si="24"/>
        <v>8.4557999999999996E-4</v>
      </c>
      <c r="F134" s="69">
        <f t="shared" si="32"/>
        <v>0.22231988999999999</v>
      </c>
      <c r="G134" s="71">
        <f t="shared" si="25"/>
        <v>3.3823198899999998</v>
      </c>
      <c r="H134" s="72" t="s">
        <v>142</v>
      </c>
      <c r="I134" s="73">
        <f t="shared" si="26"/>
        <v>84.558000000000007</v>
      </c>
      <c r="J134" s="73">
        <f t="shared" si="27"/>
        <v>16.065999999999999</v>
      </c>
      <c r="K134" s="73">
        <f t="shared" si="28"/>
        <v>10.44</v>
      </c>
      <c r="L134" s="73">
        <v>225</v>
      </c>
      <c r="M134" s="73">
        <f t="shared" si="22"/>
        <v>10.44</v>
      </c>
      <c r="N134" s="74">
        <f t="shared" si="29"/>
        <v>0.64980000000000004</v>
      </c>
      <c r="O134" s="75">
        <f t="shared" si="23"/>
        <v>90.184000000000012</v>
      </c>
      <c r="Q134" s="76">
        <f t="shared" si="30"/>
        <v>16.07</v>
      </c>
      <c r="R134" s="77">
        <f t="shared" si="31"/>
        <v>10.44</v>
      </c>
      <c r="U134" s="78"/>
    </row>
    <row r="135" spans="2:21" x14ac:dyDescent="0.35">
      <c r="B135" s="67">
        <v>16</v>
      </c>
      <c r="C135" s="68" t="s">
        <v>157</v>
      </c>
      <c r="D135" s="68">
        <v>3.1599999999999997</v>
      </c>
      <c r="E135" s="70">
        <f t="shared" si="24"/>
        <v>8.4557999999999996E-4</v>
      </c>
      <c r="F135" s="69">
        <f t="shared" si="32"/>
        <v>0.22231988999999999</v>
      </c>
      <c r="G135" s="71">
        <f t="shared" si="25"/>
        <v>3.3823198899999998</v>
      </c>
      <c r="H135" s="72" t="s">
        <v>142</v>
      </c>
      <c r="I135" s="73">
        <f t="shared" si="26"/>
        <v>84.558000000000007</v>
      </c>
      <c r="J135" s="73">
        <f t="shared" si="27"/>
        <v>16.065999999999999</v>
      </c>
      <c r="K135" s="73">
        <f t="shared" si="28"/>
        <v>10.44</v>
      </c>
      <c r="L135" s="73">
        <v>225</v>
      </c>
      <c r="M135" s="73">
        <f t="shared" si="22"/>
        <v>10.44</v>
      </c>
      <c r="N135" s="74">
        <f t="shared" si="29"/>
        <v>0.64980000000000004</v>
      </c>
      <c r="O135" s="75">
        <f t="shared" si="23"/>
        <v>90.184000000000012</v>
      </c>
      <c r="Q135" s="76">
        <f t="shared" si="30"/>
        <v>16.07</v>
      </c>
      <c r="R135" s="77">
        <f t="shared" si="31"/>
        <v>10.44</v>
      </c>
      <c r="U135" s="78"/>
    </row>
    <row r="136" spans="2:21" x14ac:dyDescent="0.35">
      <c r="B136" s="67">
        <v>17</v>
      </c>
      <c r="C136" s="68" t="s">
        <v>158</v>
      </c>
      <c r="D136" s="68">
        <v>3.1599999999999997</v>
      </c>
      <c r="E136" s="70">
        <f t="shared" si="24"/>
        <v>8.4557999999999996E-4</v>
      </c>
      <c r="F136" s="69">
        <f t="shared" si="32"/>
        <v>0.22231988999999999</v>
      </c>
      <c r="G136" s="71">
        <f t="shared" si="25"/>
        <v>3.3823198899999998</v>
      </c>
      <c r="H136" s="72" t="s">
        <v>142</v>
      </c>
      <c r="I136" s="73">
        <f t="shared" si="26"/>
        <v>84.558000000000007</v>
      </c>
      <c r="J136" s="73">
        <f t="shared" si="27"/>
        <v>16.065999999999999</v>
      </c>
      <c r="K136" s="73">
        <f t="shared" si="28"/>
        <v>10.44</v>
      </c>
      <c r="L136" s="73">
        <v>225</v>
      </c>
      <c r="M136" s="73">
        <f t="shared" si="22"/>
        <v>10.44</v>
      </c>
      <c r="N136" s="74">
        <f t="shared" si="29"/>
        <v>0.64980000000000004</v>
      </c>
      <c r="O136" s="75">
        <f t="shared" si="23"/>
        <v>90.184000000000012</v>
      </c>
      <c r="Q136" s="76">
        <f t="shared" si="30"/>
        <v>16.07</v>
      </c>
      <c r="R136" s="77">
        <f t="shared" si="31"/>
        <v>10.44</v>
      </c>
      <c r="U136" s="78"/>
    </row>
    <row r="137" spans="2:21" x14ac:dyDescent="0.35">
      <c r="B137" s="67">
        <v>18</v>
      </c>
      <c r="C137" s="68" t="s">
        <v>159</v>
      </c>
      <c r="D137" s="68">
        <v>3.1599999999999997</v>
      </c>
      <c r="E137" s="70">
        <f t="shared" si="24"/>
        <v>8.4557999999999996E-4</v>
      </c>
      <c r="F137" s="69">
        <f t="shared" si="32"/>
        <v>0.22231988999999999</v>
      </c>
      <c r="G137" s="71">
        <f t="shared" si="25"/>
        <v>3.3823198899999998</v>
      </c>
      <c r="H137" s="72" t="s">
        <v>142</v>
      </c>
      <c r="I137" s="73">
        <f t="shared" si="26"/>
        <v>84.558000000000007</v>
      </c>
      <c r="J137" s="73">
        <f t="shared" si="27"/>
        <v>16.065999999999999</v>
      </c>
      <c r="K137" s="73">
        <f t="shared" si="28"/>
        <v>10.44</v>
      </c>
      <c r="L137" s="73">
        <v>225</v>
      </c>
      <c r="M137" s="73">
        <f t="shared" si="22"/>
        <v>10.44</v>
      </c>
      <c r="N137" s="74">
        <f t="shared" si="29"/>
        <v>0.64980000000000004</v>
      </c>
      <c r="O137" s="75">
        <f t="shared" si="23"/>
        <v>90.184000000000012</v>
      </c>
      <c r="Q137" s="76">
        <f t="shared" si="30"/>
        <v>16.07</v>
      </c>
      <c r="R137" s="77">
        <f t="shared" si="31"/>
        <v>10.44</v>
      </c>
      <c r="U137" s="78"/>
    </row>
    <row r="138" spans="2:21" x14ac:dyDescent="0.35">
      <c r="B138" s="67">
        <v>19</v>
      </c>
      <c r="C138" s="68" t="s">
        <v>160</v>
      </c>
      <c r="D138" s="68">
        <v>3.1599999999999997</v>
      </c>
      <c r="E138" s="70">
        <f t="shared" si="24"/>
        <v>8.4557999999999996E-4</v>
      </c>
      <c r="F138" s="69">
        <f t="shared" si="32"/>
        <v>0.22231988999999999</v>
      </c>
      <c r="G138" s="71">
        <f t="shared" si="25"/>
        <v>3.3823198899999998</v>
      </c>
      <c r="H138" s="72" t="s">
        <v>142</v>
      </c>
      <c r="I138" s="73">
        <f t="shared" si="26"/>
        <v>84.558000000000007</v>
      </c>
      <c r="J138" s="73">
        <f t="shared" si="27"/>
        <v>16.065999999999999</v>
      </c>
      <c r="K138" s="73">
        <f t="shared" si="28"/>
        <v>10.44</v>
      </c>
      <c r="L138" s="73">
        <v>225</v>
      </c>
      <c r="M138" s="73">
        <f t="shared" si="22"/>
        <v>10.44</v>
      </c>
      <c r="N138" s="74">
        <f t="shared" si="29"/>
        <v>0.64980000000000004</v>
      </c>
      <c r="O138" s="75">
        <f t="shared" si="23"/>
        <v>90.184000000000012</v>
      </c>
      <c r="Q138" s="76">
        <f t="shared" si="30"/>
        <v>16.07</v>
      </c>
      <c r="R138" s="77">
        <f t="shared" si="31"/>
        <v>10.44</v>
      </c>
      <c r="U138" s="78"/>
    </row>
    <row r="139" spans="2:21" x14ac:dyDescent="0.35">
      <c r="B139" s="67">
        <v>20</v>
      </c>
      <c r="C139" s="68" t="s">
        <v>161</v>
      </c>
      <c r="D139" s="68">
        <v>3.1599999999999997</v>
      </c>
      <c r="E139" s="70">
        <f t="shared" si="24"/>
        <v>8.4557999999999996E-4</v>
      </c>
      <c r="F139" s="69">
        <f t="shared" si="32"/>
        <v>0.22231988999999999</v>
      </c>
      <c r="G139" s="71">
        <f t="shared" si="25"/>
        <v>3.3823198899999998</v>
      </c>
      <c r="H139" s="72" t="s">
        <v>142</v>
      </c>
      <c r="I139" s="73">
        <f t="shared" si="26"/>
        <v>84.558000000000007</v>
      </c>
      <c r="J139" s="73">
        <f t="shared" si="27"/>
        <v>16.065999999999999</v>
      </c>
      <c r="K139" s="73">
        <f t="shared" si="28"/>
        <v>10.44</v>
      </c>
      <c r="L139" s="73">
        <v>225</v>
      </c>
      <c r="M139" s="73">
        <f t="shared" si="22"/>
        <v>10.44</v>
      </c>
      <c r="N139" s="74">
        <f t="shared" si="29"/>
        <v>0.64980000000000004</v>
      </c>
      <c r="O139" s="75">
        <f t="shared" si="23"/>
        <v>90.184000000000012</v>
      </c>
      <c r="Q139" s="76">
        <f t="shared" si="30"/>
        <v>16.07</v>
      </c>
      <c r="R139" s="77">
        <f t="shared" si="31"/>
        <v>10.44</v>
      </c>
      <c r="U139" s="78"/>
    </row>
    <row r="140" spans="2:21" x14ac:dyDescent="0.35">
      <c r="B140" s="67">
        <v>21</v>
      </c>
      <c r="C140" s="68" t="s">
        <v>162</v>
      </c>
      <c r="D140" s="68">
        <v>3.1599999999999997</v>
      </c>
      <c r="E140" s="70">
        <f t="shared" si="24"/>
        <v>8.4557999999999996E-4</v>
      </c>
      <c r="F140" s="69">
        <f t="shared" si="32"/>
        <v>0.22231988999999999</v>
      </c>
      <c r="G140" s="71">
        <f t="shared" si="25"/>
        <v>3.3823198899999998</v>
      </c>
      <c r="H140" s="72" t="s">
        <v>142</v>
      </c>
      <c r="I140" s="73">
        <f t="shared" si="26"/>
        <v>84.558000000000007</v>
      </c>
      <c r="J140" s="73">
        <f t="shared" si="27"/>
        <v>16.065999999999999</v>
      </c>
      <c r="K140" s="73">
        <f t="shared" si="28"/>
        <v>10.44</v>
      </c>
      <c r="L140" s="73">
        <v>225</v>
      </c>
      <c r="M140" s="73">
        <f t="shared" si="22"/>
        <v>10.44</v>
      </c>
      <c r="N140" s="74">
        <f t="shared" si="29"/>
        <v>0.64980000000000004</v>
      </c>
      <c r="O140" s="75">
        <f t="shared" si="23"/>
        <v>90.184000000000012</v>
      </c>
      <c r="Q140" s="76">
        <f t="shared" si="30"/>
        <v>16.07</v>
      </c>
      <c r="R140" s="77">
        <f t="shared" si="31"/>
        <v>10.44</v>
      </c>
      <c r="U140" s="78"/>
    </row>
    <row r="141" spans="2:21" x14ac:dyDescent="0.35">
      <c r="B141" s="67">
        <v>22</v>
      </c>
      <c r="C141" s="68" t="s">
        <v>163</v>
      </c>
      <c r="D141" s="68">
        <v>3.1599999999999997</v>
      </c>
      <c r="E141" s="70">
        <f t="shared" si="24"/>
        <v>8.4557999999999996E-4</v>
      </c>
      <c r="F141" s="69">
        <f t="shared" si="32"/>
        <v>0.22231988999999999</v>
      </c>
      <c r="G141" s="71">
        <f t="shared" si="25"/>
        <v>3.3823198899999998</v>
      </c>
      <c r="H141" s="72" t="s">
        <v>142</v>
      </c>
      <c r="I141" s="73">
        <f t="shared" si="26"/>
        <v>84.558000000000007</v>
      </c>
      <c r="J141" s="73">
        <f t="shared" si="27"/>
        <v>16.065999999999999</v>
      </c>
      <c r="K141" s="73">
        <f t="shared" si="28"/>
        <v>10.44</v>
      </c>
      <c r="L141" s="73">
        <v>225</v>
      </c>
      <c r="M141" s="73">
        <f t="shared" si="22"/>
        <v>10.44</v>
      </c>
      <c r="N141" s="74">
        <f t="shared" si="29"/>
        <v>0.64980000000000004</v>
      </c>
      <c r="O141" s="75">
        <f t="shared" si="23"/>
        <v>90.184000000000012</v>
      </c>
      <c r="Q141" s="76">
        <f t="shared" si="30"/>
        <v>16.07</v>
      </c>
      <c r="R141" s="77">
        <f t="shared" si="31"/>
        <v>10.44</v>
      </c>
      <c r="U141" s="78"/>
    </row>
    <row r="142" spans="2:21" x14ac:dyDescent="0.35">
      <c r="B142" s="67">
        <v>23</v>
      </c>
      <c r="C142" s="68" t="s">
        <v>164</v>
      </c>
      <c r="D142" s="68">
        <v>3.1599999999999997</v>
      </c>
      <c r="E142" s="70">
        <f t="shared" si="24"/>
        <v>8.4557999999999996E-4</v>
      </c>
      <c r="F142" s="69">
        <f t="shared" si="32"/>
        <v>0.22231988999999999</v>
      </c>
      <c r="G142" s="71">
        <f t="shared" si="25"/>
        <v>3.3823198899999998</v>
      </c>
      <c r="H142" s="72" t="s">
        <v>142</v>
      </c>
      <c r="I142" s="73">
        <f t="shared" si="26"/>
        <v>84.558000000000007</v>
      </c>
      <c r="J142" s="73">
        <f t="shared" si="27"/>
        <v>16.065999999999999</v>
      </c>
      <c r="K142" s="73">
        <f t="shared" si="28"/>
        <v>10.44</v>
      </c>
      <c r="L142" s="73">
        <v>225</v>
      </c>
      <c r="M142" s="73">
        <f t="shared" si="22"/>
        <v>10.44</v>
      </c>
      <c r="N142" s="74">
        <f t="shared" si="29"/>
        <v>0.64980000000000004</v>
      </c>
      <c r="O142" s="75">
        <f t="shared" si="23"/>
        <v>90.184000000000012</v>
      </c>
      <c r="Q142" s="76">
        <f t="shared" si="30"/>
        <v>16.07</v>
      </c>
      <c r="R142" s="77">
        <f t="shared" si="31"/>
        <v>10.44</v>
      </c>
      <c r="U142" s="78"/>
    </row>
    <row r="143" spans="2:21" x14ac:dyDescent="0.35">
      <c r="B143" s="67">
        <v>24</v>
      </c>
      <c r="C143" s="68" t="s">
        <v>165</v>
      </c>
      <c r="D143" s="68">
        <v>3.1599999999999997</v>
      </c>
      <c r="E143" s="70">
        <f t="shared" si="24"/>
        <v>8.4557999999999996E-4</v>
      </c>
      <c r="F143" s="69">
        <f t="shared" si="32"/>
        <v>0.22231988999999999</v>
      </c>
      <c r="G143" s="71">
        <f t="shared" si="25"/>
        <v>3.3823198899999998</v>
      </c>
      <c r="H143" s="72" t="s">
        <v>142</v>
      </c>
      <c r="I143" s="73">
        <f t="shared" si="26"/>
        <v>84.558000000000007</v>
      </c>
      <c r="J143" s="73">
        <f t="shared" si="27"/>
        <v>16.065999999999999</v>
      </c>
      <c r="K143" s="73">
        <f t="shared" si="28"/>
        <v>10.44</v>
      </c>
      <c r="L143" s="73">
        <v>225</v>
      </c>
      <c r="M143" s="73">
        <f t="shared" si="22"/>
        <v>10.44</v>
      </c>
      <c r="N143" s="74">
        <f t="shared" si="29"/>
        <v>0.64980000000000004</v>
      </c>
      <c r="O143" s="75">
        <f t="shared" si="23"/>
        <v>90.184000000000012</v>
      </c>
      <c r="Q143" s="76">
        <f t="shared" si="30"/>
        <v>16.07</v>
      </c>
      <c r="R143" s="77">
        <f t="shared" si="31"/>
        <v>10.44</v>
      </c>
      <c r="U143" s="78"/>
    </row>
    <row r="144" spans="2:21" x14ac:dyDescent="0.35">
      <c r="B144" s="67">
        <v>25</v>
      </c>
      <c r="C144" s="68" t="s">
        <v>166</v>
      </c>
      <c r="D144" s="68">
        <v>3.1599999999999997</v>
      </c>
      <c r="E144" s="70">
        <f t="shared" si="24"/>
        <v>8.4557999999999996E-4</v>
      </c>
      <c r="F144" s="69">
        <f t="shared" si="32"/>
        <v>0.22231988999999999</v>
      </c>
      <c r="G144" s="71">
        <f t="shared" si="25"/>
        <v>3.3823198899999998</v>
      </c>
      <c r="H144" s="72" t="s">
        <v>142</v>
      </c>
      <c r="I144" s="73">
        <f t="shared" si="26"/>
        <v>84.558000000000007</v>
      </c>
      <c r="J144" s="73">
        <f t="shared" si="27"/>
        <v>16.065999999999999</v>
      </c>
      <c r="K144" s="73">
        <f t="shared" si="28"/>
        <v>10.44</v>
      </c>
      <c r="L144" s="73">
        <v>225</v>
      </c>
      <c r="M144" s="73">
        <f t="shared" si="22"/>
        <v>10.44</v>
      </c>
      <c r="N144" s="74">
        <f t="shared" si="29"/>
        <v>0.64980000000000004</v>
      </c>
      <c r="O144" s="75">
        <f t="shared" si="23"/>
        <v>90.184000000000012</v>
      </c>
      <c r="Q144" s="76">
        <f t="shared" si="30"/>
        <v>16.07</v>
      </c>
      <c r="R144" s="77">
        <f t="shared" si="31"/>
        <v>10.44</v>
      </c>
      <c r="U144" s="78"/>
    </row>
    <row r="145" spans="2:21" x14ac:dyDescent="0.35">
      <c r="B145" s="67">
        <v>26</v>
      </c>
      <c r="C145" s="68" t="s">
        <v>167</v>
      </c>
      <c r="D145" s="68">
        <v>3.1599999999999997</v>
      </c>
      <c r="E145" s="70">
        <f t="shared" si="24"/>
        <v>8.4557999999999996E-4</v>
      </c>
      <c r="F145" s="69">
        <f t="shared" si="32"/>
        <v>0.22231988999999999</v>
      </c>
      <c r="G145" s="71">
        <f t="shared" si="25"/>
        <v>3.3823198899999998</v>
      </c>
      <c r="H145" s="72" t="s">
        <v>142</v>
      </c>
      <c r="I145" s="73">
        <f t="shared" si="26"/>
        <v>84.558000000000007</v>
      </c>
      <c r="J145" s="73">
        <f t="shared" si="27"/>
        <v>16.065999999999999</v>
      </c>
      <c r="K145" s="73">
        <f t="shared" si="28"/>
        <v>10.44</v>
      </c>
      <c r="L145" s="73">
        <v>225</v>
      </c>
      <c r="M145" s="73">
        <f t="shared" si="22"/>
        <v>10.44</v>
      </c>
      <c r="N145" s="74">
        <f t="shared" si="29"/>
        <v>0.64980000000000004</v>
      </c>
      <c r="O145" s="75">
        <f t="shared" si="23"/>
        <v>90.184000000000012</v>
      </c>
      <c r="Q145" s="76">
        <f t="shared" si="30"/>
        <v>16.07</v>
      </c>
      <c r="R145" s="77">
        <f t="shared" si="31"/>
        <v>10.44</v>
      </c>
      <c r="U145" s="78"/>
    </row>
    <row r="146" spans="2:21" x14ac:dyDescent="0.35">
      <c r="B146" s="67">
        <v>27</v>
      </c>
      <c r="C146" s="68" t="s">
        <v>168</v>
      </c>
      <c r="D146" s="68">
        <v>3.1599999999999997</v>
      </c>
      <c r="E146" s="70">
        <f t="shared" si="24"/>
        <v>8.4557999999999996E-4</v>
      </c>
      <c r="F146" s="69">
        <f t="shared" si="32"/>
        <v>0.22231988999999999</v>
      </c>
      <c r="G146" s="71">
        <f t="shared" si="25"/>
        <v>3.3823198899999998</v>
      </c>
      <c r="H146" s="72" t="s">
        <v>142</v>
      </c>
      <c r="I146" s="73">
        <f t="shared" si="26"/>
        <v>84.558000000000007</v>
      </c>
      <c r="J146" s="73">
        <f t="shared" si="27"/>
        <v>16.065999999999999</v>
      </c>
      <c r="K146" s="73">
        <f t="shared" si="28"/>
        <v>10.44</v>
      </c>
      <c r="L146" s="73">
        <v>225</v>
      </c>
      <c r="M146" s="73">
        <f t="shared" si="22"/>
        <v>10.44</v>
      </c>
      <c r="N146" s="74">
        <f t="shared" si="29"/>
        <v>0.64980000000000004</v>
      </c>
      <c r="O146" s="75">
        <f t="shared" si="23"/>
        <v>90.184000000000012</v>
      </c>
      <c r="Q146" s="76">
        <f t="shared" si="30"/>
        <v>16.07</v>
      </c>
      <c r="R146" s="77">
        <f t="shared" si="31"/>
        <v>10.44</v>
      </c>
      <c r="U146" s="78"/>
    </row>
    <row r="147" spans="2:21" x14ac:dyDescent="0.35">
      <c r="B147" s="67">
        <v>28</v>
      </c>
      <c r="C147" s="68" t="s">
        <v>169</v>
      </c>
      <c r="D147" s="68">
        <v>3.1599999999999997</v>
      </c>
      <c r="E147" s="70">
        <f t="shared" si="24"/>
        <v>8.4557999999999996E-4</v>
      </c>
      <c r="F147" s="69">
        <f t="shared" si="32"/>
        <v>0.22231988999999999</v>
      </c>
      <c r="G147" s="71">
        <f t="shared" si="25"/>
        <v>3.3823198899999998</v>
      </c>
      <c r="H147" s="72" t="s">
        <v>142</v>
      </c>
      <c r="I147" s="73">
        <f t="shared" si="26"/>
        <v>84.558000000000007</v>
      </c>
      <c r="J147" s="73">
        <f t="shared" si="27"/>
        <v>16.065999999999999</v>
      </c>
      <c r="K147" s="73">
        <f t="shared" si="28"/>
        <v>10.44</v>
      </c>
      <c r="L147" s="73">
        <v>225</v>
      </c>
      <c r="M147" s="73">
        <f t="shared" si="22"/>
        <v>10.44</v>
      </c>
      <c r="N147" s="74">
        <f t="shared" si="29"/>
        <v>0.64980000000000004</v>
      </c>
      <c r="O147" s="75">
        <f t="shared" si="23"/>
        <v>90.184000000000012</v>
      </c>
      <c r="Q147" s="76">
        <f t="shared" si="30"/>
        <v>16.07</v>
      </c>
      <c r="R147" s="77">
        <f t="shared" si="31"/>
        <v>10.44</v>
      </c>
      <c r="U147" s="78"/>
    </row>
    <row r="148" spans="2:21" x14ac:dyDescent="0.35">
      <c r="B148" s="67">
        <v>29</v>
      </c>
      <c r="C148" s="68" t="s">
        <v>170</v>
      </c>
      <c r="D148" s="68">
        <v>3.1599999999999997</v>
      </c>
      <c r="E148" s="70">
        <f t="shared" si="24"/>
        <v>8.4557999999999996E-4</v>
      </c>
      <c r="F148" s="69">
        <f t="shared" si="32"/>
        <v>0.22231988999999999</v>
      </c>
      <c r="G148" s="71">
        <f t="shared" si="25"/>
        <v>3.3823198899999998</v>
      </c>
      <c r="H148" s="72" t="s">
        <v>142</v>
      </c>
      <c r="I148" s="73">
        <f t="shared" si="26"/>
        <v>84.558000000000007</v>
      </c>
      <c r="J148" s="73">
        <f t="shared" si="27"/>
        <v>16.065999999999999</v>
      </c>
      <c r="K148" s="73">
        <f t="shared" si="28"/>
        <v>10.44</v>
      </c>
      <c r="L148" s="73">
        <v>225</v>
      </c>
      <c r="M148" s="73">
        <f t="shared" si="22"/>
        <v>10.44</v>
      </c>
      <c r="N148" s="74">
        <f t="shared" si="29"/>
        <v>0.64980000000000004</v>
      </c>
      <c r="O148" s="75">
        <f t="shared" si="23"/>
        <v>90.184000000000012</v>
      </c>
      <c r="Q148" s="76">
        <f t="shared" si="30"/>
        <v>16.07</v>
      </c>
      <c r="R148" s="77">
        <f t="shared" si="31"/>
        <v>10.44</v>
      </c>
      <c r="U148" s="78"/>
    </row>
    <row r="149" spans="2:21" x14ac:dyDescent="0.35">
      <c r="B149" s="67">
        <v>30</v>
      </c>
      <c r="C149" s="68" t="s">
        <v>171</v>
      </c>
      <c r="D149" s="68">
        <v>3.1599999999999997</v>
      </c>
      <c r="E149" s="70">
        <f t="shared" si="24"/>
        <v>8.4557999999999996E-4</v>
      </c>
      <c r="F149" s="69">
        <f t="shared" si="32"/>
        <v>0.22231988999999999</v>
      </c>
      <c r="G149" s="71">
        <f t="shared" si="25"/>
        <v>3.3823198899999998</v>
      </c>
      <c r="H149" s="72" t="s">
        <v>142</v>
      </c>
      <c r="I149" s="73">
        <f t="shared" si="26"/>
        <v>84.558000000000007</v>
      </c>
      <c r="J149" s="73">
        <f t="shared" si="27"/>
        <v>16.065999999999999</v>
      </c>
      <c r="K149" s="73">
        <f t="shared" si="28"/>
        <v>10.44</v>
      </c>
      <c r="L149" s="73">
        <v>225</v>
      </c>
      <c r="M149" s="73">
        <f t="shared" si="22"/>
        <v>10.44</v>
      </c>
      <c r="N149" s="74">
        <f t="shared" si="29"/>
        <v>0.64980000000000004</v>
      </c>
      <c r="O149" s="75">
        <f t="shared" si="23"/>
        <v>90.184000000000012</v>
      </c>
      <c r="Q149" s="76">
        <f t="shared" si="30"/>
        <v>16.07</v>
      </c>
      <c r="R149" s="77">
        <f t="shared" si="31"/>
        <v>10.44</v>
      </c>
      <c r="U149" s="78"/>
    </row>
    <row r="150" spans="2:21" x14ac:dyDescent="0.35">
      <c r="B150" s="67"/>
      <c r="C150" s="68"/>
      <c r="D150" s="68"/>
      <c r="E150" s="70"/>
      <c r="F150" s="69"/>
      <c r="G150" s="71"/>
      <c r="H150" s="72"/>
      <c r="I150" s="73"/>
      <c r="J150" s="73"/>
      <c r="K150" s="73"/>
      <c r="L150" s="73"/>
      <c r="M150" s="73"/>
      <c r="N150" s="74"/>
      <c r="O150" s="75"/>
      <c r="Q150" s="76"/>
      <c r="R150" s="77"/>
      <c r="U150" s="78"/>
    </row>
    <row r="151" spans="2:21" x14ac:dyDescent="0.35">
      <c r="B151" s="67">
        <v>1</v>
      </c>
      <c r="C151" s="68" t="s">
        <v>172</v>
      </c>
      <c r="D151" s="80">
        <v>50</v>
      </c>
      <c r="E151" s="70">
        <f t="shared" si="24"/>
        <v>1.3379429999999999E-2</v>
      </c>
      <c r="F151" s="69">
        <f t="shared" ref="F151:F153" si="33">+ROUND($E$18*E151,8)</f>
        <v>3.51771974</v>
      </c>
      <c r="G151" s="71">
        <f>+F151+D151</f>
        <v>53.517719739999997</v>
      </c>
      <c r="H151" s="72" t="s">
        <v>173</v>
      </c>
      <c r="I151" s="73">
        <f t="shared" si="26"/>
        <v>1337.943</v>
      </c>
      <c r="J151" s="73">
        <f t="shared" ref="J151:J153" si="34">ROUND(I151*$J$27,4)</f>
        <v>254.20920000000001</v>
      </c>
      <c r="K151" s="73">
        <f t="shared" ref="K151:K153" si="35">ROUND(J151*$K$27,2)</f>
        <v>165.24</v>
      </c>
      <c r="L151" s="73">
        <v>0</v>
      </c>
      <c r="M151" s="73">
        <f t="shared" si="22"/>
        <v>0</v>
      </c>
      <c r="N151" s="74">
        <f t="shared" ref="N151:N153" si="36">ROUND(IF(J151=0,0,+M151/J151),4)</f>
        <v>0</v>
      </c>
      <c r="O151" s="75">
        <f t="shared" si="23"/>
        <v>1592.1522</v>
      </c>
      <c r="Q151" s="76">
        <f t="shared" ref="Q151:Q153" si="37">ROUND(+J151,2)</f>
        <v>254.21</v>
      </c>
      <c r="R151" s="77">
        <f t="shared" ref="R151:R153" si="38">ROUND(+M151,2)</f>
        <v>0</v>
      </c>
      <c r="U151" s="78"/>
    </row>
    <row r="152" spans="2:21" x14ac:dyDescent="0.35">
      <c r="B152" s="67">
        <v>2</v>
      </c>
      <c r="C152" s="68" t="s">
        <v>174</v>
      </c>
      <c r="D152" s="80">
        <v>50</v>
      </c>
      <c r="E152" s="70">
        <f t="shared" si="24"/>
        <v>1.3379429999999999E-2</v>
      </c>
      <c r="F152" s="69">
        <f t="shared" si="33"/>
        <v>3.51771974</v>
      </c>
      <c r="G152" s="71">
        <f>+F152+D152</f>
        <v>53.517719739999997</v>
      </c>
      <c r="H152" s="72" t="s">
        <v>173</v>
      </c>
      <c r="I152" s="73">
        <f t="shared" si="26"/>
        <v>1337.943</v>
      </c>
      <c r="J152" s="73">
        <f t="shared" si="34"/>
        <v>254.20920000000001</v>
      </c>
      <c r="K152" s="73">
        <f t="shared" si="35"/>
        <v>165.24</v>
      </c>
      <c r="L152" s="73">
        <v>0</v>
      </c>
      <c r="M152" s="73">
        <f t="shared" si="22"/>
        <v>0</v>
      </c>
      <c r="N152" s="74">
        <f t="shared" si="36"/>
        <v>0</v>
      </c>
      <c r="O152" s="75">
        <f t="shared" si="23"/>
        <v>1592.1522</v>
      </c>
      <c r="Q152" s="76">
        <f t="shared" si="37"/>
        <v>254.21</v>
      </c>
      <c r="R152" s="77">
        <f t="shared" si="38"/>
        <v>0</v>
      </c>
      <c r="U152" s="78"/>
    </row>
    <row r="153" spans="2:21" x14ac:dyDescent="0.35">
      <c r="B153" s="67">
        <v>3</v>
      </c>
      <c r="C153" s="68" t="s">
        <v>175</v>
      </c>
      <c r="D153" s="80">
        <v>65</v>
      </c>
      <c r="E153" s="70">
        <f t="shared" si="24"/>
        <v>1.7393260000000001E-2</v>
      </c>
      <c r="F153" s="69">
        <f t="shared" si="33"/>
        <v>4.5730359199999997</v>
      </c>
      <c r="G153" s="71">
        <f>+F153+D153</f>
        <v>69.573035919999995</v>
      </c>
      <c r="H153" s="72" t="s">
        <v>173</v>
      </c>
      <c r="I153" s="73">
        <f t="shared" si="26"/>
        <v>1739.3259</v>
      </c>
      <c r="J153" s="73">
        <f t="shared" si="34"/>
        <v>330.47190000000001</v>
      </c>
      <c r="K153" s="73">
        <f t="shared" si="35"/>
        <v>214.81</v>
      </c>
      <c r="L153" s="73">
        <v>0</v>
      </c>
      <c r="M153" s="73">
        <f t="shared" si="22"/>
        <v>0</v>
      </c>
      <c r="N153" s="74">
        <f t="shared" si="36"/>
        <v>0</v>
      </c>
      <c r="O153" s="75">
        <f t="shared" si="23"/>
        <v>2069.7978000000003</v>
      </c>
      <c r="Q153" s="76">
        <f t="shared" si="37"/>
        <v>330.47</v>
      </c>
      <c r="R153" s="77">
        <f t="shared" si="38"/>
        <v>0</v>
      </c>
      <c r="U153" s="78"/>
    </row>
    <row r="154" spans="2:21" x14ac:dyDescent="0.35">
      <c r="B154" s="67"/>
      <c r="C154" s="68"/>
      <c r="D154" s="80"/>
      <c r="E154" s="70"/>
      <c r="F154" s="69"/>
      <c r="G154" s="71"/>
      <c r="H154" s="72"/>
      <c r="I154" s="73"/>
      <c r="J154" s="73"/>
      <c r="K154" s="73"/>
      <c r="L154" s="73"/>
      <c r="M154" s="73"/>
      <c r="N154" s="74"/>
      <c r="O154" s="75"/>
      <c r="Q154" s="76"/>
      <c r="R154" s="77"/>
      <c r="U154" s="78"/>
    </row>
    <row r="155" spans="2:21" x14ac:dyDescent="0.35">
      <c r="B155" s="67">
        <v>1</v>
      </c>
      <c r="C155" s="68" t="s">
        <v>176</v>
      </c>
      <c r="D155" s="80">
        <v>35</v>
      </c>
      <c r="E155" s="70">
        <v>0</v>
      </c>
      <c r="F155" s="69">
        <f>+ROUND($E$18*E155,8)</f>
        <v>0</v>
      </c>
      <c r="G155" s="71">
        <v>0</v>
      </c>
      <c r="H155" s="72" t="s">
        <v>177</v>
      </c>
      <c r="I155" s="73">
        <f>ROUND(G155*$E$21,4)</f>
        <v>0</v>
      </c>
      <c r="J155" s="73">
        <f t="shared" ref="J155:J159" si="39">ROUND(I155*$J$27,4)</f>
        <v>0</v>
      </c>
      <c r="K155" s="73">
        <f>ROUND(J155*$K$27,2)</f>
        <v>0</v>
      </c>
      <c r="L155" s="73">
        <v>0</v>
      </c>
      <c r="M155" s="73">
        <f t="shared" si="22"/>
        <v>0</v>
      </c>
      <c r="N155" s="74">
        <f t="shared" ref="N155:N159" si="40">ROUND(IF(J155=0,0,+M155/J155),4)</f>
        <v>0</v>
      </c>
      <c r="O155" s="75">
        <f t="shared" si="23"/>
        <v>0</v>
      </c>
      <c r="Q155" s="81">
        <f t="shared" ref="Q155:Q159" si="41">ROUND(+J155,2)</f>
        <v>0</v>
      </c>
      <c r="R155" s="77">
        <f t="shared" ref="R155:R159" si="42">ROUND(+M155,2)</f>
        <v>0</v>
      </c>
      <c r="U155" s="78"/>
    </row>
    <row r="156" spans="2:21" x14ac:dyDescent="0.35">
      <c r="B156" s="67">
        <v>2</v>
      </c>
      <c r="C156" s="68" t="s">
        <v>178</v>
      </c>
      <c r="D156" s="80">
        <v>75</v>
      </c>
      <c r="E156" s="70">
        <v>0</v>
      </c>
      <c r="F156" s="69">
        <f>+ROUND($E$18*E156,8)</f>
        <v>0</v>
      </c>
      <c r="G156" s="71">
        <v>0</v>
      </c>
      <c r="H156" s="72" t="s">
        <v>177</v>
      </c>
      <c r="I156" s="73">
        <f>ROUND(G156*$E$21,4)</f>
        <v>0</v>
      </c>
      <c r="J156" s="73">
        <f t="shared" si="39"/>
        <v>0</v>
      </c>
      <c r="K156" s="73">
        <f>ROUND(J156*$K$27,2)</f>
        <v>0</v>
      </c>
      <c r="L156" s="73">
        <v>0</v>
      </c>
      <c r="M156" s="73">
        <f t="shared" si="22"/>
        <v>0</v>
      </c>
      <c r="N156" s="74">
        <f t="shared" si="40"/>
        <v>0</v>
      </c>
      <c r="O156" s="75">
        <f t="shared" si="23"/>
        <v>0</v>
      </c>
      <c r="Q156" s="81">
        <f t="shared" si="41"/>
        <v>0</v>
      </c>
      <c r="R156" s="77">
        <f t="shared" si="42"/>
        <v>0</v>
      </c>
      <c r="U156" s="78"/>
    </row>
    <row r="157" spans="2:21" x14ac:dyDescent="0.35">
      <c r="B157" s="67">
        <v>3</v>
      </c>
      <c r="C157" s="68" t="s">
        <v>179</v>
      </c>
      <c r="D157" s="80">
        <v>25.2</v>
      </c>
      <c r="E157" s="70">
        <v>0</v>
      </c>
      <c r="F157" s="69">
        <f t="shared" ref="F157:F159" si="43">+ROUND($E$18*E157,8)</f>
        <v>0</v>
      </c>
      <c r="G157" s="71">
        <v>0</v>
      </c>
      <c r="H157" s="72" t="s">
        <v>177</v>
      </c>
      <c r="I157" s="73">
        <f>ROUND(G157*$E$21,4)</f>
        <v>0</v>
      </c>
      <c r="J157" s="73">
        <f t="shared" si="39"/>
        <v>0</v>
      </c>
      <c r="K157" s="73">
        <f>ROUND(J157*$K$27,2)</f>
        <v>0</v>
      </c>
      <c r="L157" s="73">
        <v>0</v>
      </c>
      <c r="M157" s="73">
        <f t="shared" ref="M157:M159" si="44">IF(I157&gt;$D$8,0,IF(K157&lt;L157,K157,L157))</f>
        <v>0</v>
      </c>
      <c r="N157" s="74">
        <f t="shared" si="40"/>
        <v>0</v>
      </c>
      <c r="O157" s="75">
        <f t="shared" ref="O157:O159" si="45">+I157+J157-M157</f>
        <v>0</v>
      </c>
      <c r="Q157" s="81">
        <f t="shared" si="41"/>
        <v>0</v>
      </c>
      <c r="R157" s="77">
        <f t="shared" si="42"/>
        <v>0</v>
      </c>
      <c r="U157" s="78"/>
    </row>
    <row r="158" spans="2:21" x14ac:dyDescent="0.35">
      <c r="B158" s="67">
        <v>4</v>
      </c>
      <c r="C158" s="68" t="s">
        <v>180</v>
      </c>
      <c r="D158" s="80">
        <v>40</v>
      </c>
      <c r="E158" s="70">
        <v>0</v>
      </c>
      <c r="F158" s="69">
        <f t="shared" si="43"/>
        <v>0</v>
      </c>
      <c r="G158" s="71">
        <v>0</v>
      </c>
      <c r="H158" s="72" t="s">
        <v>177</v>
      </c>
      <c r="I158" s="73">
        <f>ROUND(G158*$E$21,4)</f>
        <v>0</v>
      </c>
      <c r="J158" s="73">
        <f t="shared" si="39"/>
        <v>0</v>
      </c>
      <c r="K158" s="73">
        <f>ROUND(J158*$K$27,2)</f>
        <v>0</v>
      </c>
      <c r="L158" s="73">
        <v>0</v>
      </c>
      <c r="M158" s="73">
        <f t="shared" si="44"/>
        <v>0</v>
      </c>
      <c r="N158" s="74">
        <f t="shared" si="40"/>
        <v>0</v>
      </c>
      <c r="O158" s="75">
        <f t="shared" si="45"/>
        <v>0</v>
      </c>
      <c r="Q158" s="81">
        <f t="shared" si="41"/>
        <v>0</v>
      </c>
      <c r="R158" s="77">
        <f t="shared" si="42"/>
        <v>0</v>
      </c>
      <c r="U158" s="78"/>
    </row>
    <row r="159" spans="2:21" x14ac:dyDescent="0.35">
      <c r="B159" s="67">
        <v>5</v>
      </c>
      <c r="C159" s="68" t="s">
        <v>181</v>
      </c>
      <c r="D159" s="80">
        <v>87.72</v>
      </c>
      <c r="E159" s="70">
        <v>0</v>
      </c>
      <c r="F159" s="69">
        <f t="shared" si="43"/>
        <v>0</v>
      </c>
      <c r="G159" s="71">
        <v>0</v>
      </c>
      <c r="H159" s="72" t="s">
        <v>177</v>
      </c>
      <c r="I159" s="73">
        <f>ROUND(G159*$E$21,4)</f>
        <v>0</v>
      </c>
      <c r="J159" s="73">
        <f t="shared" si="39"/>
        <v>0</v>
      </c>
      <c r="K159" s="73">
        <f>ROUND(J159*$K$27,2)</f>
        <v>0</v>
      </c>
      <c r="L159" s="73">
        <v>0</v>
      </c>
      <c r="M159" s="73">
        <f t="shared" si="44"/>
        <v>0</v>
      </c>
      <c r="N159" s="74">
        <f t="shared" si="40"/>
        <v>0</v>
      </c>
      <c r="O159" s="75">
        <f t="shared" si="45"/>
        <v>0</v>
      </c>
      <c r="Q159" s="81">
        <f t="shared" si="41"/>
        <v>0</v>
      </c>
      <c r="R159" s="77">
        <f t="shared" si="42"/>
        <v>0</v>
      </c>
      <c r="U159" s="78"/>
    </row>
    <row r="160" spans="2:21" ht="13" thickBot="1" x14ac:dyDescent="0.4">
      <c r="B160" s="82"/>
      <c r="C160" s="83"/>
      <c r="D160" s="83"/>
      <c r="E160" s="84"/>
      <c r="F160" s="83"/>
      <c r="G160" s="85"/>
      <c r="H160" s="86"/>
      <c r="I160" s="87"/>
      <c r="J160" s="87"/>
      <c r="K160" s="87"/>
      <c r="L160" s="87"/>
      <c r="M160" s="88"/>
      <c r="N160" s="89"/>
      <c r="O160" s="90"/>
      <c r="Q160" s="91"/>
      <c r="R160" s="90"/>
      <c r="U160" s="78"/>
    </row>
    <row r="161" spans="2:26" ht="13.5" thickBot="1" x14ac:dyDescent="0.4">
      <c r="B161" s="92"/>
      <c r="C161" s="93" t="s">
        <v>182</v>
      </c>
      <c r="D161" s="94">
        <f>SUM(D28:D160)</f>
        <v>3999.9999999999945</v>
      </c>
      <c r="E161" s="95">
        <f>SUM(E28:E160)</f>
        <v>1.0000000800000006</v>
      </c>
      <c r="F161" s="94">
        <f>SUM(F28:F160)</f>
        <v>262.92002081999971</v>
      </c>
      <c r="G161" s="94">
        <f>SUM(G28:G160)</f>
        <v>4000.0000208200013</v>
      </c>
      <c r="H161" s="96"/>
      <c r="I161" s="97">
        <f>SUM(I28:I160)</f>
        <v>100000.00289999989</v>
      </c>
      <c r="J161" s="97">
        <f>SUM(J28:J160)</f>
        <v>19000.000199999929</v>
      </c>
      <c r="K161" s="98">
        <f>SUM(K28:K160)</f>
        <v>12349.92999999998</v>
      </c>
      <c r="L161" s="97"/>
      <c r="M161" s="99">
        <f>SUM(M28:M160)</f>
        <v>9526.6600000000126</v>
      </c>
      <c r="N161" s="100"/>
      <c r="O161" s="97">
        <f>SUM(O28:O160)</f>
        <v>109473.34309999949</v>
      </c>
      <c r="Q161" s="101">
        <f>SUM(Q28:Q160)</f>
        <v>19000.079999999951</v>
      </c>
      <c r="R161" s="99">
        <f>SUM(R28:R160)</f>
        <v>9526.6600000000126</v>
      </c>
      <c r="U161" s="78"/>
    </row>
    <row r="162" spans="2:26" ht="14.5" x14ac:dyDescent="0.35">
      <c r="F162" s="102"/>
      <c r="H162" s="4"/>
      <c r="L162" s="3"/>
      <c r="S162" s="103"/>
      <c r="Z162" s="3">
        <f>+Q161*29300</f>
        <v>556702343.99999857</v>
      </c>
    </row>
    <row r="163" spans="2:26" s="104" customFormat="1" ht="14.5" x14ac:dyDescent="0.35">
      <c r="C163" s="105" t="s">
        <v>183</v>
      </c>
      <c r="D163" s="105">
        <f>+D165/($Q$161*$D$22)</f>
        <v>0.14370336475536774</v>
      </c>
      <c r="E163" s="105">
        <f t="shared" ref="E163:O163" si="46">+E165/($Q$161*$D$22)</f>
        <v>8.0833142674894345E-2</v>
      </c>
      <c r="F163" s="105">
        <f t="shared" si="46"/>
        <v>5.3888761783262899E-2</v>
      </c>
      <c r="G163" s="105">
        <f t="shared" si="46"/>
        <v>4.4907301486052417E-2</v>
      </c>
      <c r="H163" s="105">
        <f t="shared" si="46"/>
        <v>0.1077775235665258</v>
      </c>
      <c r="I163" s="105">
        <f t="shared" si="46"/>
        <v>7.185168237768387E-2</v>
      </c>
      <c r="J163" s="105">
        <f t="shared" si="46"/>
        <v>8.9814602972104834E-2</v>
      </c>
      <c r="K163" s="105">
        <f t="shared" si="46"/>
        <v>0.12574044416094676</v>
      </c>
      <c r="L163" s="105">
        <f t="shared" si="46"/>
        <v>4.4907301486052417E-2</v>
      </c>
      <c r="M163" s="105">
        <f t="shared" si="46"/>
        <v>5.7481345902147096E-2</v>
      </c>
      <c r="N163" s="105">
        <f t="shared" si="46"/>
        <v>7.185168237768387E-2</v>
      </c>
      <c r="O163" s="105">
        <f t="shared" si="46"/>
        <v>0.10724284645727794</v>
      </c>
      <c r="P163" s="3"/>
      <c r="Q163" s="105">
        <f>SUM(D163:P163)</f>
        <v>1.0000000000000002</v>
      </c>
      <c r="S163" s="106"/>
    </row>
    <row r="164" spans="2:26" s="107" customFormat="1" ht="14.5" x14ac:dyDescent="0.35">
      <c r="C164" s="108" t="s">
        <v>184</v>
      </c>
      <c r="D164" s="105" t="s">
        <v>185</v>
      </c>
      <c r="E164" s="108" t="s">
        <v>186</v>
      </c>
      <c r="F164" s="105" t="s">
        <v>187</v>
      </c>
      <c r="G164" s="108" t="s">
        <v>188</v>
      </c>
      <c r="H164" s="105" t="s">
        <v>189</v>
      </c>
      <c r="I164" s="108" t="s">
        <v>190</v>
      </c>
      <c r="J164" s="105" t="s">
        <v>191</v>
      </c>
      <c r="K164" s="108" t="s">
        <v>192</v>
      </c>
      <c r="L164" s="105" t="s">
        <v>193</v>
      </c>
      <c r="M164" s="108" t="s">
        <v>194</v>
      </c>
      <c r="N164" s="105" t="s">
        <v>195</v>
      </c>
      <c r="O164" s="105" t="s">
        <v>196</v>
      </c>
      <c r="P164" s="3"/>
      <c r="Q164" s="108" t="s">
        <v>197</v>
      </c>
      <c r="S164" s="109"/>
    </row>
    <row r="165" spans="2:26" s="115" customFormat="1" ht="14.5" x14ac:dyDescent="0.35">
      <c r="B165" s="110"/>
      <c r="C165" s="111" t="s">
        <v>198</v>
      </c>
      <c r="D165" s="112">
        <v>80000000</v>
      </c>
      <c r="E165" s="112">
        <v>45000000</v>
      </c>
      <c r="F165" s="112">
        <v>30000000</v>
      </c>
      <c r="G165" s="112">
        <v>25000000</v>
      </c>
      <c r="H165" s="112">
        <v>60000000</v>
      </c>
      <c r="I165" s="112">
        <v>40000000</v>
      </c>
      <c r="J165" s="112">
        <v>50000000</v>
      </c>
      <c r="K165" s="112">
        <v>70000000</v>
      </c>
      <c r="L165" s="112">
        <v>25000000</v>
      </c>
      <c r="M165" s="112">
        <v>32000000</v>
      </c>
      <c r="N165" s="112">
        <v>40000000</v>
      </c>
      <c r="O165" s="112">
        <f>+Z162-SUM(D165:N165)</f>
        <v>59702343.999998569</v>
      </c>
      <c r="P165" s="3"/>
      <c r="Q165" s="112">
        <f>SUM(D165:P165)</f>
        <v>556702343.99999857</v>
      </c>
      <c r="R165" s="113"/>
      <c r="S165" s="114"/>
      <c r="T165" s="113"/>
      <c r="U165" s="113"/>
    </row>
    <row r="166" spans="2:26" s="115" customFormat="1" ht="14.5" x14ac:dyDescent="0.35">
      <c r="B166" s="110"/>
      <c r="C166" s="111" t="s">
        <v>199</v>
      </c>
      <c r="D166" s="112">
        <f>-D165*80%</f>
        <v>-64000000</v>
      </c>
      <c r="E166" s="112">
        <f t="shared" ref="E166:O166" si="47">-E165*80%</f>
        <v>-36000000</v>
      </c>
      <c r="F166" s="112">
        <f t="shared" si="47"/>
        <v>-24000000</v>
      </c>
      <c r="G166" s="112">
        <f t="shared" si="47"/>
        <v>-20000000</v>
      </c>
      <c r="H166" s="112">
        <f t="shared" si="47"/>
        <v>-48000000</v>
      </c>
      <c r="I166" s="112">
        <f t="shared" si="47"/>
        <v>-32000000</v>
      </c>
      <c r="J166" s="112">
        <f t="shared" si="47"/>
        <v>-40000000</v>
      </c>
      <c r="K166" s="112">
        <f t="shared" si="47"/>
        <v>-56000000</v>
      </c>
      <c r="L166" s="112">
        <f t="shared" si="47"/>
        <v>-20000000</v>
      </c>
      <c r="M166" s="112">
        <f t="shared" si="47"/>
        <v>-25600000</v>
      </c>
      <c r="N166" s="112">
        <f t="shared" si="47"/>
        <v>-32000000</v>
      </c>
      <c r="O166" s="112">
        <f t="shared" si="47"/>
        <v>-47761875.199998856</v>
      </c>
      <c r="P166" s="3"/>
      <c r="Q166" s="112">
        <f t="shared" ref="Q166:Q172" si="48">SUM(D166:P166)</f>
        <v>-445361875.19999886</v>
      </c>
      <c r="R166" s="113"/>
      <c r="S166" s="114"/>
      <c r="T166" s="113"/>
      <c r="U166" s="113"/>
    </row>
    <row r="167" spans="2:26" s="121" customFormat="1" ht="14.5" x14ac:dyDescent="0.35">
      <c r="B167" s="116"/>
      <c r="C167" s="117" t="s">
        <v>200</v>
      </c>
      <c r="D167" s="118">
        <f>+D165+D166</f>
        <v>16000000</v>
      </c>
      <c r="E167" s="118">
        <f t="shared" ref="E167:Q167" si="49">+E165+E166</f>
        <v>9000000</v>
      </c>
      <c r="F167" s="118">
        <f t="shared" si="49"/>
        <v>6000000</v>
      </c>
      <c r="G167" s="118">
        <f t="shared" si="49"/>
        <v>5000000</v>
      </c>
      <c r="H167" s="118">
        <f t="shared" si="49"/>
        <v>12000000</v>
      </c>
      <c r="I167" s="118">
        <f t="shared" si="49"/>
        <v>8000000</v>
      </c>
      <c r="J167" s="118">
        <f t="shared" si="49"/>
        <v>10000000</v>
      </c>
      <c r="K167" s="118">
        <f t="shared" si="49"/>
        <v>14000000</v>
      </c>
      <c r="L167" s="118">
        <f t="shared" si="49"/>
        <v>5000000</v>
      </c>
      <c r="M167" s="118">
        <f t="shared" si="49"/>
        <v>6400000</v>
      </c>
      <c r="N167" s="118">
        <f t="shared" si="49"/>
        <v>8000000</v>
      </c>
      <c r="O167" s="118">
        <f t="shared" si="49"/>
        <v>11940468.799999714</v>
      </c>
      <c r="P167" s="3"/>
      <c r="Q167" s="118">
        <f t="shared" si="49"/>
        <v>111340468.79999971</v>
      </c>
      <c r="R167" s="119"/>
      <c r="S167" s="120"/>
      <c r="T167" s="119"/>
      <c r="U167" s="119"/>
    </row>
    <row r="168" spans="2:26" s="115" customFormat="1" ht="14.5" x14ac:dyDescent="0.35">
      <c r="B168" s="110"/>
      <c r="C168" s="111" t="s">
        <v>201</v>
      </c>
      <c r="D168" s="112">
        <f>+D165*5%</f>
        <v>4000000</v>
      </c>
      <c r="E168" s="112">
        <f t="shared" ref="E168:O168" si="50">+E165*5%</f>
        <v>2250000</v>
      </c>
      <c r="F168" s="112">
        <f t="shared" si="50"/>
        <v>1500000</v>
      </c>
      <c r="G168" s="112">
        <f t="shared" si="50"/>
        <v>1250000</v>
      </c>
      <c r="H168" s="112">
        <f t="shared" si="50"/>
        <v>3000000</v>
      </c>
      <c r="I168" s="112">
        <f t="shared" si="50"/>
        <v>2000000</v>
      </c>
      <c r="J168" s="112">
        <f t="shared" si="50"/>
        <v>2500000</v>
      </c>
      <c r="K168" s="112">
        <f t="shared" si="50"/>
        <v>3500000</v>
      </c>
      <c r="L168" s="112">
        <f t="shared" si="50"/>
        <v>1250000</v>
      </c>
      <c r="M168" s="112">
        <f t="shared" si="50"/>
        <v>1600000</v>
      </c>
      <c r="N168" s="112">
        <f t="shared" si="50"/>
        <v>2000000</v>
      </c>
      <c r="O168" s="112">
        <f t="shared" si="50"/>
        <v>2985117.1999999285</v>
      </c>
      <c r="P168" s="3"/>
      <c r="Q168" s="112">
        <f t="shared" si="48"/>
        <v>27835117.199999928</v>
      </c>
      <c r="R168" s="113"/>
      <c r="S168" s="114"/>
      <c r="T168" s="113"/>
      <c r="U168" s="113"/>
    </row>
    <row r="169" spans="2:26" s="115" customFormat="1" ht="14.5" x14ac:dyDescent="0.35">
      <c r="B169" s="110"/>
      <c r="C169" s="111" t="s">
        <v>202</v>
      </c>
      <c r="D169" s="112">
        <f>+D165/0.19*2%</f>
        <v>8421052.6315789483</v>
      </c>
      <c r="E169" s="112">
        <f t="shared" ref="E169:O169" si="51">+E165/0.19*2%</f>
        <v>4736842.1052631577</v>
      </c>
      <c r="F169" s="112">
        <f t="shared" si="51"/>
        <v>3157894.7368421056</v>
      </c>
      <c r="G169" s="112">
        <f t="shared" si="51"/>
        <v>2631578.9473684211</v>
      </c>
      <c r="H169" s="112">
        <f t="shared" si="51"/>
        <v>6315789.4736842113</v>
      </c>
      <c r="I169" s="112">
        <f t="shared" si="51"/>
        <v>4210526.3157894742</v>
      </c>
      <c r="J169" s="112">
        <f t="shared" si="51"/>
        <v>5263157.8947368423</v>
      </c>
      <c r="K169" s="112">
        <f t="shared" si="51"/>
        <v>7368421.0526315784</v>
      </c>
      <c r="L169" s="112">
        <f t="shared" si="51"/>
        <v>2631578.9473684211</v>
      </c>
      <c r="M169" s="112">
        <f t="shared" si="51"/>
        <v>3368421.0526315793</v>
      </c>
      <c r="N169" s="112">
        <f t="shared" si="51"/>
        <v>4210526.3157894742</v>
      </c>
      <c r="O169" s="112">
        <f t="shared" si="51"/>
        <v>6284457.2631577449</v>
      </c>
      <c r="P169" s="3"/>
      <c r="Q169" s="112">
        <f t="shared" si="48"/>
        <v>58600246.736841962</v>
      </c>
      <c r="R169" s="113"/>
      <c r="S169" s="114"/>
      <c r="T169" s="113"/>
      <c r="U169" s="113"/>
    </row>
    <row r="170" spans="2:26" s="115" customFormat="1" ht="14.5" x14ac:dyDescent="0.35">
      <c r="B170" s="110"/>
      <c r="C170" s="111" t="s">
        <v>203</v>
      </c>
      <c r="D170" s="112">
        <f>+D165*1%</f>
        <v>800000</v>
      </c>
      <c r="E170" s="112">
        <f t="shared" ref="E170:O170" si="52">+E165*1%</f>
        <v>450000</v>
      </c>
      <c r="F170" s="112">
        <f t="shared" si="52"/>
        <v>300000</v>
      </c>
      <c r="G170" s="112">
        <f t="shared" si="52"/>
        <v>250000</v>
      </c>
      <c r="H170" s="112">
        <f t="shared" si="52"/>
        <v>600000</v>
      </c>
      <c r="I170" s="112">
        <f t="shared" si="52"/>
        <v>400000</v>
      </c>
      <c r="J170" s="112">
        <f t="shared" si="52"/>
        <v>500000</v>
      </c>
      <c r="K170" s="112">
        <f t="shared" si="52"/>
        <v>700000</v>
      </c>
      <c r="L170" s="112">
        <f t="shared" si="52"/>
        <v>250000</v>
      </c>
      <c r="M170" s="112">
        <f t="shared" si="52"/>
        <v>320000</v>
      </c>
      <c r="N170" s="112">
        <f t="shared" si="52"/>
        <v>400000</v>
      </c>
      <c r="O170" s="112">
        <f t="shared" si="52"/>
        <v>597023.43999998574</v>
      </c>
      <c r="P170" s="3"/>
      <c r="Q170" s="112">
        <f t="shared" si="48"/>
        <v>5567023.4399999855</v>
      </c>
      <c r="R170" s="113"/>
      <c r="S170" s="114"/>
      <c r="T170" s="113"/>
      <c r="U170" s="113"/>
    </row>
    <row r="171" spans="2:26" s="121" customFormat="1" ht="14.5" x14ac:dyDescent="0.35">
      <c r="B171" s="116"/>
      <c r="C171" s="117" t="s">
        <v>204</v>
      </c>
      <c r="D171" s="118">
        <f>SUM(D167:D170)</f>
        <v>29221052.631578948</v>
      </c>
      <c r="E171" s="118">
        <f t="shared" ref="E171:Q171" si="53">SUM(E167:E170)</f>
        <v>16436842.105263159</v>
      </c>
      <c r="F171" s="118">
        <f t="shared" si="53"/>
        <v>10957894.736842105</v>
      </c>
      <c r="G171" s="118">
        <f t="shared" si="53"/>
        <v>9131578.9473684207</v>
      </c>
      <c r="H171" s="118">
        <f t="shared" si="53"/>
        <v>21915789.47368421</v>
      </c>
      <c r="I171" s="118">
        <f t="shared" si="53"/>
        <v>14610526.315789474</v>
      </c>
      <c r="J171" s="118">
        <f t="shared" si="53"/>
        <v>18263157.894736841</v>
      </c>
      <c r="K171" s="118">
        <f t="shared" si="53"/>
        <v>25568421.052631579</v>
      </c>
      <c r="L171" s="118">
        <f t="shared" si="53"/>
        <v>9131578.9473684207</v>
      </c>
      <c r="M171" s="118">
        <f t="shared" si="53"/>
        <v>11688421.052631579</v>
      </c>
      <c r="N171" s="118">
        <f t="shared" si="53"/>
        <v>14610526.315789474</v>
      </c>
      <c r="O171" s="118">
        <f t="shared" si="53"/>
        <v>21807066.703157373</v>
      </c>
      <c r="P171" s="3"/>
      <c r="Q171" s="118">
        <f t="shared" si="53"/>
        <v>203342856.17684162</v>
      </c>
      <c r="R171" s="119"/>
      <c r="S171" s="120"/>
      <c r="T171" s="119"/>
      <c r="U171" s="119"/>
    </row>
    <row r="172" spans="2:26" s="121" customFormat="1" ht="14.5" x14ac:dyDescent="0.35">
      <c r="B172" s="116"/>
      <c r="C172" s="122" t="s">
        <v>205</v>
      </c>
      <c r="D172" s="123">
        <f>-ROUND($R$161*$D$22*D163,0)</f>
        <v>-40112084</v>
      </c>
      <c r="E172" s="123">
        <f t="shared" ref="E172:O172" si="54">-ROUND($R$161*$D$22*E163,0)</f>
        <v>-22563047</v>
      </c>
      <c r="F172" s="123">
        <f t="shared" si="54"/>
        <v>-15042031</v>
      </c>
      <c r="G172" s="123">
        <f t="shared" si="54"/>
        <v>-12535026</v>
      </c>
      <c r="H172" s="123">
        <f t="shared" si="54"/>
        <v>-30084063</v>
      </c>
      <c r="I172" s="123">
        <f t="shared" si="54"/>
        <v>-20056042</v>
      </c>
      <c r="J172" s="123">
        <f t="shared" si="54"/>
        <v>-25070052</v>
      </c>
      <c r="K172" s="123">
        <f t="shared" si="54"/>
        <v>-35098073</v>
      </c>
      <c r="L172" s="123">
        <f t="shared" si="54"/>
        <v>-12535026</v>
      </c>
      <c r="M172" s="123">
        <f t="shared" si="54"/>
        <v>-16044833</v>
      </c>
      <c r="N172" s="123">
        <f t="shared" si="54"/>
        <v>-20056042</v>
      </c>
      <c r="O172" s="123">
        <f t="shared" si="54"/>
        <v>-29934818</v>
      </c>
      <c r="P172" s="3"/>
      <c r="Q172" s="123">
        <f t="shared" si="48"/>
        <v>-279131137</v>
      </c>
      <c r="R172" s="119"/>
      <c r="S172" s="120"/>
      <c r="T172" s="119"/>
      <c r="U172" s="119"/>
    </row>
    <row r="173" spans="2:26" s="121" customFormat="1" ht="14.5" x14ac:dyDescent="0.35">
      <c r="B173" s="116"/>
      <c r="C173" s="122" t="s">
        <v>206</v>
      </c>
      <c r="D173" s="123">
        <v>0</v>
      </c>
      <c r="E173" s="123">
        <f>+D174</f>
        <v>-10891031.368421052</v>
      </c>
      <c r="F173" s="123">
        <f t="shared" ref="F173:O173" si="55">+E174</f>
        <v>-17017236.263157893</v>
      </c>
      <c r="G173" s="123">
        <f t="shared" si="55"/>
        <v>-21101372.526315786</v>
      </c>
      <c r="H173" s="123">
        <f t="shared" si="55"/>
        <v>-24504819.578947365</v>
      </c>
      <c r="I173" s="123">
        <f t="shared" si="55"/>
        <v>-32673093.105263155</v>
      </c>
      <c r="J173" s="123">
        <f t="shared" si="55"/>
        <v>-38118608.789473683</v>
      </c>
      <c r="K173" s="123">
        <f t="shared" si="55"/>
        <v>-44925502.894736841</v>
      </c>
      <c r="L173" s="123">
        <f t="shared" si="55"/>
        <v>-54455154.842105262</v>
      </c>
      <c r="M173" s="123">
        <f t="shared" si="55"/>
        <v>-57858601.894736841</v>
      </c>
      <c r="N173" s="123">
        <f t="shared" si="55"/>
        <v>-62215013.842105262</v>
      </c>
      <c r="O173" s="123">
        <f t="shared" si="55"/>
        <v>-67660529.526315793</v>
      </c>
      <c r="P173" s="3"/>
      <c r="Q173" s="123"/>
      <c r="R173" s="119"/>
      <c r="S173" s="120"/>
      <c r="T173" s="119"/>
      <c r="U173" s="119"/>
    </row>
    <row r="174" spans="2:26" s="121" customFormat="1" ht="14.5" x14ac:dyDescent="0.35">
      <c r="B174" s="116"/>
      <c r="C174" s="122" t="s">
        <v>207</v>
      </c>
      <c r="D174" s="123">
        <f>++IF((D171+D172)&lt;0,D171+D172,0)</f>
        <v>-10891031.368421052</v>
      </c>
      <c r="E174" s="123">
        <f>IF((E171+E172)&lt;0,E171+E172,0)+E173</f>
        <v>-17017236.263157893</v>
      </c>
      <c r="F174" s="123">
        <f t="shared" ref="F174:O174" si="56">IF((F171+F172)&lt;0,F171+F172,0)+F173</f>
        <v>-21101372.526315786</v>
      </c>
      <c r="G174" s="123">
        <f t="shared" si="56"/>
        <v>-24504819.578947365</v>
      </c>
      <c r="H174" s="123">
        <f t="shared" si="56"/>
        <v>-32673093.105263155</v>
      </c>
      <c r="I174" s="123">
        <f t="shared" si="56"/>
        <v>-38118608.789473683</v>
      </c>
      <c r="J174" s="123">
        <f t="shared" si="56"/>
        <v>-44925502.894736841</v>
      </c>
      <c r="K174" s="123">
        <f t="shared" si="56"/>
        <v>-54455154.842105262</v>
      </c>
      <c r="L174" s="123">
        <f t="shared" si="56"/>
        <v>-57858601.894736841</v>
      </c>
      <c r="M174" s="123">
        <f t="shared" si="56"/>
        <v>-62215013.842105262</v>
      </c>
      <c r="N174" s="123">
        <f t="shared" si="56"/>
        <v>-67660529.526315793</v>
      </c>
      <c r="O174" s="123">
        <f t="shared" si="56"/>
        <v>-75788280.823158413</v>
      </c>
      <c r="P174" s="3"/>
      <c r="Q174" s="123">
        <f>+O174</f>
        <v>-75788280.823158413</v>
      </c>
      <c r="R174" s="119" t="s">
        <v>208</v>
      </c>
      <c r="S174" s="120"/>
      <c r="T174" s="119"/>
      <c r="U174" s="119"/>
    </row>
    <row r="175" spans="2:26" s="121" customFormat="1" ht="14.5" x14ac:dyDescent="0.35">
      <c r="B175" s="116"/>
      <c r="C175" s="117" t="s">
        <v>209</v>
      </c>
      <c r="D175" s="118">
        <f>IF((D171+D172)&gt;0,D171+D172,0)</f>
        <v>0</v>
      </c>
      <c r="E175" s="118">
        <f t="shared" ref="E175:Q175" si="57">IF((E171+E172)&gt;0,E171+E172,0)</f>
        <v>0</v>
      </c>
      <c r="F175" s="118">
        <f t="shared" si="57"/>
        <v>0</v>
      </c>
      <c r="G175" s="118">
        <f t="shared" si="57"/>
        <v>0</v>
      </c>
      <c r="H175" s="118">
        <f t="shared" si="57"/>
        <v>0</v>
      </c>
      <c r="I175" s="118">
        <f t="shared" si="57"/>
        <v>0</v>
      </c>
      <c r="J175" s="118">
        <f t="shared" si="57"/>
        <v>0</v>
      </c>
      <c r="K175" s="118">
        <f t="shared" si="57"/>
        <v>0</v>
      </c>
      <c r="L175" s="118">
        <f t="shared" si="57"/>
        <v>0</v>
      </c>
      <c r="M175" s="118">
        <f t="shared" si="57"/>
        <v>0</v>
      </c>
      <c r="N175" s="118">
        <f t="shared" si="57"/>
        <v>0</v>
      </c>
      <c r="O175" s="118">
        <f t="shared" si="57"/>
        <v>0</v>
      </c>
      <c r="P175" s="3"/>
      <c r="Q175" s="118">
        <f t="shared" si="57"/>
        <v>0</v>
      </c>
      <c r="R175" s="119"/>
      <c r="S175" s="120"/>
      <c r="T175" s="119"/>
      <c r="U175" s="119"/>
    </row>
    <row r="176" spans="2:26" s="115" customFormat="1" ht="14.5" x14ac:dyDescent="0.35">
      <c r="B176" s="110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3"/>
      <c r="Q176" s="113"/>
      <c r="R176" s="113"/>
      <c r="S176" s="114"/>
      <c r="T176" s="113"/>
      <c r="U176" s="113"/>
    </row>
    <row r="177" spans="2:21" s="115" customFormat="1" ht="14.5" x14ac:dyDescent="0.35">
      <c r="B177" s="110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3"/>
      <c r="Q177" s="113"/>
      <c r="R177" s="113"/>
      <c r="S177" s="114"/>
      <c r="T177" s="113"/>
      <c r="U177" s="113"/>
    </row>
    <row r="178" spans="2:21" s="107" customFormat="1" ht="14.5" x14ac:dyDescent="0.35">
      <c r="C178" s="108" t="s">
        <v>210</v>
      </c>
      <c r="D178" s="105" t="s">
        <v>211</v>
      </c>
      <c r="E178" s="108" t="s">
        <v>212</v>
      </c>
      <c r="F178" s="105" t="s">
        <v>213</v>
      </c>
      <c r="G178" s="108" t="s">
        <v>214</v>
      </c>
      <c r="H178" s="105" t="s">
        <v>215</v>
      </c>
      <c r="I178" s="108" t="s">
        <v>216</v>
      </c>
      <c r="J178" s="105" t="s">
        <v>217</v>
      </c>
      <c r="K178" s="108" t="s">
        <v>218</v>
      </c>
      <c r="L178" s="105" t="s">
        <v>219</v>
      </c>
      <c r="M178" s="108" t="s">
        <v>220</v>
      </c>
      <c r="N178" s="105" t="s">
        <v>221</v>
      </c>
      <c r="O178" s="105" t="s">
        <v>222</v>
      </c>
      <c r="P178" s="3"/>
      <c r="Q178" s="108" t="s">
        <v>197</v>
      </c>
      <c r="S178" s="109"/>
    </row>
    <row r="179" spans="2:21" s="115" customFormat="1" ht="14.5" x14ac:dyDescent="0.35">
      <c r="B179" s="110"/>
      <c r="C179" s="111" t="s">
        <v>223</v>
      </c>
      <c r="D179" s="112">
        <f t="shared" ref="D179:O179" si="58">+D165/0.19</f>
        <v>421052631.57894737</v>
      </c>
      <c r="E179" s="112">
        <f t="shared" si="58"/>
        <v>236842105.2631579</v>
      </c>
      <c r="F179" s="112">
        <f t="shared" si="58"/>
        <v>157894736.84210527</v>
      </c>
      <c r="G179" s="112">
        <f t="shared" si="58"/>
        <v>131578947.36842105</v>
      </c>
      <c r="H179" s="112">
        <f t="shared" si="58"/>
        <v>315789473.68421054</v>
      </c>
      <c r="I179" s="112">
        <f t="shared" si="58"/>
        <v>210526315.78947368</v>
      </c>
      <c r="J179" s="112">
        <f t="shared" si="58"/>
        <v>263157894.7368421</v>
      </c>
      <c r="K179" s="112">
        <f t="shared" si="58"/>
        <v>368421052.63157892</v>
      </c>
      <c r="L179" s="112">
        <f t="shared" si="58"/>
        <v>131578947.36842105</v>
      </c>
      <c r="M179" s="112">
        <f t="shared" si="58"/>
        <v>168421052.63157895</v>
      </c>
      <c r="N179" s="112">
        <f t="shared" si="58"/>
        <v>210526315.78947368</v>
      </c>
      <c r="O179" s="112">
        <f t="shared" si="58"/>
        <v>314222863.15788722</v>
      </c>
      <c r="P179" s="3"/>
      <c r="Q179" s="112">
        <f t="shared" ref="Q179:Q182" si="59">SUM(D179:P179)</f>
        <v>2930012336.8420973</v>
      </c>
      <c r="R179" s="113"/>
      <c r="S179" s="114"/>
      <c r="T179" s="113"/>
      <c r="U179" s="113"/>
    </row>
    <row r="180" spans="2:21" s="115" customFormat="1" ht="14.5" x14ac:dyDescent="0.35">
      <c r="B180" s="110"/>
      <c r="C180" s="111" t="s">
        <v>224</v>
      </c>
      <c r="D180" s="112">
        <f>+ROUND(D179*19%,0)</f>
        <v>80000000</v>
      </c>
      <c r="E180" s="112">
        <f t="shared" ref="E180:O180" si="60">+ROUND(E179*19%,0)</f>
        <v>45000000</v>
      </c>
      <c r="F180" s="112">
        <f t="shared" si="60"/>
        <v>30000000</v>
      </c>
      <c r="G180" s="112">
        <f t="shared" si="60"/>
        <v>25000000</v>
      </c>
      <c r="H180" s="112">
        <f t="shared" si="60"/>
        <v>60000000</v>
      </c>
      <c r="I180" s="112">
        <f t="shared" si="60"/>
        <v>40000000</v>
      </c>
      <c r="J180" s="112">
        <f t="shared" si="60"/>
        <v>50000000</v>
      </c>
      <c r="K180" s="112">
        <f t="shared" si="60"/>
        <v>70000000</v>
      </c>
      <c r="L180" s="112">
        <f t="shared" si="60"/>
        <v>25000000</v>
      </c>
      <c r="M180" s="112">
        <f t="shared" si="60"/>
        <v>32000000</v>
      </c>
      <c r="N180" s="112">
        <f t="shared" si="60"/>
        <v>40000000</v>
      </c>
      <c r="O180" s="112">
        <f t="shared" si="60"/>
        <v>59702344</v>
      </c>
      <c r="P180" s="3"/>
      <c r="Q180" s="112">
        <f t="shared" si="59"/>
        <v>556702344</v>
      </c>
      <c r="R180" s="113"/>
      <c r="S180" s="114"/>
      <c r="T180" s="113"/>
      <c r="U180" s="113"/>
    </row>
    <row r="181" spans="2:21" s="115" customFormat="1" ht="14.5" x14ac:dyDescent="0.35">
      <c r="B181" s="110"/>
      <c r="C181" s="111" t="s">
        <v>225</v>
      </c>
      <c r="D181" s="112">
        <f>+D172</f>
        <v>-40112084</v>
      </c>
      <c r="E181" s="112">
        <f t="shared" ref="E181:O181" si="61">+E172</f>
        <v>-22563047</v>
      </c>
      <c r="F181" s="112">
        <f t="shared" si="61"/>
        <v>-15042031</v>
      </c>
      <c r="G181" s="112">
        <f t="shared" si="61"/>
        <v>-12535026</v>
      </c>
      <c r="H181" s="112">
        <f t="shared" si="61"/>
        <v>-30084063</v>
      </c>
      <c r="I181" s="112">
        <f t="shared" si="61"/>
        <v>-20056042</v>
      </c>
      <c r="J181" s="112">
        <f t="shared" si="61"/>
        <v>-25070052</v>
      </c>
      <c r="K181" s="112">
        <f t="shared" si="61"/>
        <v>-35098073</v>
      </c>
      <c r="L181" s="112">
        <f t="shared" si="61"/>
        <v>-12535026</v>
      </c>
      <c r="M181" s="112">
        <f t="shared" si="61"/>
        <v>-16044833</v>
      </c>
      <c r="N181" s="112">
        <f t="shared" si="61"/>
        <v>-20056042</v>
      </c>
      <c r="O181" s="112">
        <f t="shared" si="61"/>
        <v>-29934818</v>
      </c>
      <c r="P181" s="3"/>
      <c r="Q181" s="112">
        <f t="shared" si="59"/>
        <v>-279131137</v>
      </c>
      <c r="R181" s="113"/>
      <c r="S181" s="114"/>
      <c r="T181" s="113"/>
      <c r="U181" s="113"/>
    </row>
    <row r="182" spans="2:21" s="121" customFormat="1" ht="14.5" x14ac:dyDescent="0.35">
      <c r="B182" s="116"/>
      <c r="C182" s="117" t="s">
        <v>197</v>
      </c>
      <c r="D182" s="118">
        <f>+D179+D180+D181</f>
        <v>460940547.57894737</v>
      </c>
      <c r="E182" s="118">
        <f t="shared" ref="E182:O182" si="62">+E179+E180+E181</f>
        <v>259279058.2631579</v>
      </c>
      <c r="F182" s="118">
        <f t="shared" si="62"/>
        <v>172852705.84210527</v>
      </c>
      <c r="G182" s="118">
        <f t="shared" si="62"/>
        <v>144043921.36842105</v>
      </c>
      <c r="H182" s="118">
        <f t="shared" si="62"/>
        <v>345705410.68421054</v>
      </c>
      <c r="I182" s="118">
        <f t="shared" si="62"/>
        <v>230470273.78947368</v>
      </c>
      <c r="J182" s="118">
        <f t="shared" si="62"/>
        <v>288087842.7368421</v>
      </c>
      <c r="K182" s="118">
        <f t="shared" si="62"/>
        <v>403322979.63157892</v>
      </c>
      <c r="L182" s="118">
        <f t="shared" si="62"/>
        <v>144043921.36842105</v>
      </c>
      <c r="M182" s="118">
        <f t="shared" si="62"/>
        <v>184376219.63157895</v>
      </c>
      <c r="N182" s="118">
        <f t="shared" si="62"/>
        <v>230470273.78947368</v>
      </c>
      <c r="O182" s="118">
        <f t="shared" si="62"/>
        <v>343990389.15788722</v>
      </c>
      <c r="P182" s="3"/>
      <c r="Q182" s="118">
        <f t="shared" si="59"/>
        <v>3207583543.8420982</v>
      </c>
      <c r="R182" s="119"/>
      <c r="S182" s="120"/>
      <c r="T182" s="119"/>
      <c r="U182" s="119"/>
    </row>
    <row r="183" spans="2:21" s="115" customFormat="1" ht="14.5" x14ac:dyDescent="0.35">
      <c r="B183" s="110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3"/>
      <c r="Q183" s="113"/>
      <c r="R183" s="113"/>
      <c r="S183" s="114"/>
      <c r="T183" s="113"/>
      <c r="U183" s="113"/>
    </row>
    <row r="184" spans="2:21" s="115" customFormat="1" ht="14.5" x14ac:dyDescent="0.35">
      <c r="B184" s="110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3"/>
      <c r="Q184" s="113"/>
      <c r="R184" s="113"/>
      <c r="S184" s="114"/>
      <c r="T184" s="113"/>
      <c r="U184" s="113"/>
    </row>
    <row r="185" spans="2:21" s="115" customFormat="1" ht="14.5" x14ac:dyDescent="0.35">
      <c r="B185" s="110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3"/>
      <c r="Q185" s="113"/>
      <c r="R185" s="113"/>
      <c r="S185" s="114"/>
      <c r="T185" s="113"/>
      <c r="U185" s="113"/>
    </row>
    <row r="186" spans="2:21" s="115" customFormat="1" ht="14.5" x14ac:dyDescent="0.35">
      <c r="B186" s="110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3"/>
      <c r="Q186" s="113"/>
      <c r="R186" s="113"/>
      <c r="S186" s="114"/>
      <c r="T186" s="113"/>
      <c r="U186" s="113"/>
    </row>
    <row r="187" spans="2:21" s="115" customFormat="1" ht="14.5" x14ac:dyDescent="0.35">
      <c r="B187" s="110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3"/>
      <c r="Q187" s="113"/>
      <c r="R187" s="113"/>
      <c r="S187" s="114"/>
      <c r="T187" s="113"/>
      <c r="U187" s="113"/>
    </row>
    <row r="188" spans="2:21" s="115" customFormat="1" ht="14.5" x14ac:dyDescent="0.35">
      <c r="B188" s="110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3"/>
      <c r="Q188" s="113"/>
      <c r="R188" s="113"/>
      <c r="S188" s="114"/>
      <c r="T188" s="113"/>
      <c r="U188" s="113"/>
    </row>
    <row r="189" spans="2:21" s="115" customFormat="1" ht="14.5" x14ac:dyDescent="0.35">
      <c r="B189" s="110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4"/>
      <c r="Q189" s="113"/>
      <c r="R189" s="113"/>
      <c r="S189" s="114"/>
      <c r="T189" s="113"/>
      <c r="U189" s="113"/>
    </row>
    <row r="190" spans="2:21" s="115" customFormat="1" ht="14.5" x14ac:dyDescent="0.35">
      <c r="B190" s="110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4"/>
      <c r="Q190" s="113"/>
      <c r="R190" s="113"/>
      <c r="S190" s="114"/>
      <c r="T190" s="113"/>
      <c r="U190" s="113"/>
    </row>
    <row r="191" spans="2:21" s="115" customFormat="1" ht="14.5" x14ac:dyDescent="0.35">
      <c r="B191" s="110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4"/>
      <c r="Q191" s="113"/>
      <c r="R191" s="113"/>
      <c r="S191" s="114"/>
      <c r="T191" s="113"/>
      <c r="U191" s="113"/>
    </row>
    <row r="192" spans="2:21" s="115" customFormat="1" ht="14.5" x14ac:dyDescent="0.35">
      <c r="B192" s="110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4"/>
      <c r="Q192" s="113"/>
      <c r="R192" s="113"/>
      <c r="S192" s="114"/>
      <c r="T192" s="113"/>
      <c r="U192" s="113"/>
    </row>
    <row r="193" spans="2:21" s="115" customFormat="1" ht="14.5" x14ac:dyDescent="0.35">
      <c r="B193" s="110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4"/>
      <c r="Q193" s="113"/>
      <c r="R193" s="113"/>
      <c r="S193" s="114"/>
      <c r="T193" s="113"/>
      <c r="U193" s="113"/>
    </row>
    <row r="194" spans="2:21" s="115" customFormat="1" ht="14.5" x14ac:dyDescent="0.35">
      <c r="B194" s="110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4"/>
      <c r="Q194" s="113"/>
      <c r="R194" s="113"/>
      <c r="S194" s="114"/>
      <c r="T194" s="113"/>
      <c r="U194" s="113"/>
    </row>
    <row r="195" spans="2:21" s="115" customFormat="1" ht="14.5" x14ac:dyDescent="0.35">
      <c r="B195" s="110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4"/>
      <c r="Q195" s="113"/>
      <c r="R195" s="113"/>
      <c r="S195" s="114"/>
      <c r="T195" s="113"/>
      <c r="U195" s="113"/>
    </row>
    <row r="196" spans="2:21" s="115" customFormat="1" ht="14.5" x14ac:dyDescent="0.35">
      <c r="B196" s="110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4"/>
      <c r="Q196" s="113"/>
      <c r="R196" s="113"/>
      <c r="S196" s="114"/>
      <c r="T196" s="113"/>
      <c r="U196" s="113"/>
    </row>
    <row r="197" spans="2:21" s="115" customFormat="1" ht="14.5" x14ac:dyDescent="0.35">
      <c r="B197" s="110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4"/>
      <c r="Q197" s="113"/>
      <c r="R197" s="113"/>
      <c r="S197" s="114"/>
      <c r="T197" s="113"/>
      <c r="U197" s="113"/>
    </row>
    <row r="198" spans="2:21" s="115" customFormat="1" ht="14.5" x14ac:dyDescent="0.35">
      <c r="B198" s="110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4"/>
      <c r="Q198" s="113"/>
      <c r="R198" s="113"/>
      <c r="S198" s="114"/>
      <c r="T198" s="113"/>
      <c r="U198" s="113"/>
    </row>
    <row r="199" spans="2:21" s="115" customFormat="1" ht="14.5" x14ac:dyDescent="0.35">
      <c r="B199" s="110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4"/>
      <c r="Q199" s="113"/>
      <c r="R199" s="113"/>
      <c r="S199" s="114"/>
      <c r="T199" s="113"/>
      <c r="U199" s="113"/>
    </row>
    <row r="200" spans="2:21" s="115" customFormat="1" ht="14.5" x14ac:dyDescent="0.35">
      <c r="B200" s="110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4"/>
      <c r="Q200" s="113"/>
      <c r="R200" s="113"/>
      <c r="S200" s="114"/>
      <c r="T200" s="113"/>
      <c r="U200" s="113"/>
    </row>
    <row r="201" spans="2:21" s="115" customFormat="1" ht="14.5" x14ac:dyDescent="0.35">
      <c r="B201" s="110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4"/>
      <c r="Q201" s="113"/>
      <c r="R201" s="113"/>
      <c r="S201" s="114"/>
      <c r="T201" s="113"/>
      <c r="U201" s="113"/>
    </row>
    <row r="202" spans="2:21" s="115" customFormat="1" ht="14.5" x14ac:dyDescent="0.35">
      <c r="B202" s="110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4"/>
      <c r="Q202" s="113"/>
      <c r="R202" s="113"/>
      <c r="S202" s="114"/>
      <c r="T202" s="113"/>
      <c r="U202" s="113"/>
    </row>
    <row r="203" spans="2:21" s="115" customFormat="1" ht="14.5" x14ac:dyDescent="0.35">
      <c r="B203" s="110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4"/>
      <c r="Q203" s="113"/>
      <c r="R203" s="113"/>
      <c r="S203" s="114"/>
      <c r="T203" s="113"/>
      <c r="U203" s="113"/>
    </row>
    <row r="204" spans="2:21" s="115" customFormat="1" ht="14.5" x14ac:dyDescent="0.35">
      <c r="B204" s="110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4"/>
      <c r="Q204" s="113"/>
      <c r="R204" s="113"/>
      <c r="S204" s="114"/>
      <c r="T204" s="113"/>
      <c r="U204" s="113"/>
    </row>
    <row r="205" spans="2:21" s="115" customFormat="1" ht="14.5" x14ac:dyDescent="0.35">
      <c r="B205" s="110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4"/>
      <c r="Q205" s="113"/>
      <c r="R205" s="113"/>
      <c r="S205" s="114"/>
      <c r="T205" s="113"/>
      <c r="U205" s="113"/>
    </row>
    <row r="206" spans="2:21" s="115" customFormat="1" ht="14.5" x14ac:dyDescent="0.35">
      <c r="B206" s="110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4"/>
      <c r="Q206" s="113"/>
      <c r="R206" s="113"/>
      <c r="S206" s="114"/>
      <c r="T206" s="113"/>
      <c r="U206" s="113"/>
    </row>
    <row r="207" spans="2:21" s="115" customFormat="1" ht="14.5" x14ac:dyDescent="0.35">
      <c r="B207" s="110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4"/>
      <c r="Q207" s="113"/>
      <c r="R207" s="113"/>
      <c r="S207" s="114"/>
      <c r="T207" s="113"/>
      <c r="U207" s="113"/>
    </row>
    <row r="208" spans="2:21" s="115" customFormat="1" ht="14.5" x14ac:dyDescent="0.35">
      <c r="B208" s="110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4"/>
      <c r="Q208" s="113"/>
      <c r="R208" s="113"/>
      <c r="S208" s="114"/>
      <c r="T208" s="113"/>
      <c r="U208" s="113"/>
    </row>
    <row r="209" spans="2:21" s="115" customFormat="1" ht="14.5" x14ac:dyDescent="0.35">
      <c r="B209" s="110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4"/>
      <c r="Q209" s="113"/>
      <c r="R209" s="113"/>
      <c r="S209" s="114"/>
      <c r="T209" s="113"/>
      <c r="U209" s="113"/>
    </row>
    <row r="210" spans="2:21" s="115" customFormat="1" ht="14.5" x14ac:dyDescent="0.35">
      <c r="B210" s="110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4"/>
      <c r="Q210" s="113"/>
      <c r="R210" s="113"/>
      <c r="S210" s="114"/>
      <c r="T210" s="113"/>
      <c r="U210" s="113"/>
    </row>
    <row r="211" spans="2:21" s="115" customFormat="1" ht="14.5" x14ac:dyDescent="0.35">
      <c r="B211" s="110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4"/>
      <c r="Q211" s="113"/>
      <c r="R211" s="113"/>
      <c r="S211" s="114"/>
      <c r="T211" s="113"/>
      <c r="U211" s="113"/>
    </row>
    <row r="212" spans="2:21" s="115" customFormat="1" ht="14.5" x14ac:dyDescent="0.35">
      <c r="B212" s="110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4"/>
      <c r="Q212" s="113"/>
      <c r="R212" s="113"/>
      <c r="S212" s="114"/>
      <c r="T212" s="113"/>
      <c r="U212" s="113"/>
    </row>
    <row r="213" spans="2:21" s="115" customFormat="1" ht="14.5" x14ac:dyDescent="0.35">
      <c r="B213" s="110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4"/>
      <c r="Q213" s="113"/>
      <c r="R213" s="113"/>
      <c r="S213" s="114"/>
      <c r="T213" s="113"/>
      <c r="U213" s="113"/>
    </row>
    <row r="214" spans="2:21" s="115" customFormat="1" ht="14.5" x14ac:dyDescent="0.35">
      <c r="B214" s="110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4"/>
      <c r="Q214" s="113"/>
      <c r="R214" s="113"/>
      <c r="S214" s="114"/>
      <c r="T214" s="113"/>
      <c r="U214" s="113"/>
    </row>
    <row r="215" spans="2:21" s="115" customFormat="1" ht="14.5" x14ac:dyDescent="0.35">
      <c r="B215" s="110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4"/>
      <c r="Q215" s="113"/>
      <c r="R215" s="113"/>
      <c r="S215" s="114"/>
      <c r="T215" s="113"/>
      <c r="U215" s="113"/>
    </row>
    <row r="216" spans="2:21" s="115" customFormat="1" ht="14.5" x14ac:dyDescent="0.35">
      <c r="B216" s="110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4"/>
      <c r="Q216" s="113"/>
      <c r="R216" s="113"/>
      <c r="S216" s="114"/>
      <c r="T216" s="113"/>
      <c r="U216" s="113"/>
    </row>
    <row r="217" spans="2:21" s="115" customFormat="1" ht="14.5" x14ac:dyDescent="0.35">
      <c r="B217" s="110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4"/>
      <c r="Q217" s="113"/>
      <c r="R217" s="113"/>
      <c r="S217" s="114"/>
      <c r="T217" s="113"/>
      <c r="U217" s="113"/>
    </row>
    <row r="218" spans="2:21" s="115" customFormat="1" ht="14.5" x14ac:dyDescent="0.35">
      <c r="B218" s="110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4"/>
      <c r="Q218" s="113"/>
      <c r="R218" s="113"/>
      <c r="S218" s="114"/>
      <c r="T218" s="113"/>
      <c r="U218" s="113"/>
    </row>
    <row r="219" spans="2:21" s="115" customFormat="1" ht="14.5" x14ac:dyDescent="0.35">
      <c r="B219" s="110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4"/>
      <c r="Q219" s="113"/>
      <c r="R219" s="113"/>
      <c r="S219" s="114"/>
      <c r="T219" s="113"/>
      <c r="U219" s="113"/>
    </row>
    <row r="220" spans="2:21" s="115" customFormat="1" ht="14.5" x14ac:dyDescent="0.35">
      <c r="B220" s="110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4"/>
      <c r="Q220" s="113"/>
      <c r="R220" s="113"/>
      <c r="S220" s="114"/>
      <c r="T220" s="113"/>
      <c r="U220" s="113"/>
    </row>
    <row r="221" spans="2:21" s="115" customFormat="1" ht="14.5" x14ac:dyDescent="0.35">
      <c r="B221" s="110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4"/>
      <c r="Q221" s="113"/>
      <c r="R221" s="113"/>
      <c r="S221" s="114"/>
      <c r="T221" s="113"/>
      <c r="U221" s="113"/>
    </row>
    <row r="222" spans="2:21" s="115" customFormat="1" ht="14.5" x14ac:dyDescent="0.35">
      <c r="B222" s="110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4"/>
      <c r="Q222" s="113"/>
      <c r="R222" s="113"/>
      <c r="S222" s="114"/>
      <c r="T222" s="113"/>
      <c r="U222" s="113"/>
    </row>
    <row r="223" spans="2:21" s="115" customFormat="1" ht="14.5" x14ac:dyDescent="0.35">
      <c r="B223" s="110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4"/>
      <c r="Q223" s="113"/>
      <c r="R223" s="113"/>
      <c r="S223" s="114"/>
      <c r="T223" s="113"/>
      <c r="U223" s="113"/>
    </row>
    <row r="224" spans="2:21" s="115" customFormat="1" ht="14.5" x14ac:dyDescent="0.35">
      <c r="B224" s="110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4"/>
      <c r="Q224" s="113"/>
      <c r="R224" s="113"/>
      <c r="S224" s="114"/>
      <c r="T224" s="113"/>
      <c r="U224" s="113"/>
    </row>
    <row r="225" spans="2:21" s="115" customFormat="1" ht="14.5" x14ac:dyDescent="0.35">
      <c r="B225" s="110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4"/>
      <c r="Q225" s="113"/>
      <c r="R225" s="113"/>
      <c r="S225" s="114"/>
      <c r="T225" s="113"/>
      <c r="U225" s="113"/>
    </row>
    <row r="226" spans="2:21" s="115" customFormat="1" ht="14.5" x14ac:dyDescent="0.35">
      <c r="B226" s="110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4"/>
      <c r="Q226" s="113"/>
      <c r="R226" s="113"/>
      <c r="S226" s="114"/>
      <c r="T226" s="113"/>
      <c r="U226" s="113"/>
    </row>
    <row r="227" spans="2:21" s="115" customFormat="1" ht="14.5" x14ac:dyDescent="0.35">
      <c r="B227" s="110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4"/>
      <c r="Q227" s="113"/>
      <c r="R227" s="113"/>
      <c r="S227" s="114"/>
      <c r="T227" s="113"/>
      <c r="U227" s="113"/>
    </row>
    <row r="228" spans="2:21" s="115" customFormat="1" ht="14.5" x14ac:dyDescent="0.35">
      <c r="B228" s="110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4"/>
      <c r="Q228" s="113"/>
      <c r="R228" s="113"/>
      <c r="S228" s="114"/>
      <c r="T228" s="113"/>
      <c r="U228" s="113"/>
    </row>
    <row r="229" spans="2:21" s="115" customFormat="1" ht="14.5" x14ac:dyDescent="0.35">
      <c r="B229" s="110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4"/>
      <c r="Q229" s="113"/>
      <c r="R229" s="113"/>
      <c r="S229" s="114"/>
      <c r="T229" s="113"/>
      <c r="U229" s="113"/>
    </row>
    <row r="230" spans="2:21" s="115" customFormat="1" ht="14.5" x14ac:dyDescent="0.35">
      <c r="B230" s="110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4"/>
      <c r="Q230" s="113"/>
      <c r="R230" s="113"/>
      <c r="S230" s="114"/>
      <c r="T230" s="113"/>
      <c r="U230" s="113"/>
    </row>
    <row r="231" spans="2:21" s="115" customFormat="1" ht="14.5" x14ac:dyDescent="0.35">
      <c r="B231" s="110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4"/>
      <c r="Q231" s="113"/>
      <c r="R231" s="113"/>
      <c r="S231" s="114"/>
      <c r="T231" s="113"/>
      <c r="U231" s="113"/>
    </row>
    <row r="232" spans="2:21" s="115" customFormat="1" ht="14.5" x14ac:dyDescent="0.35">
      <c r="B232" s="110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4"/>
      <c r="Q232" s="113"/>
      <c r="R232" s="113"/>
      <c r="S232" s="114"/>
      <c r="T232" s="113"/>
      <c r="U232" s="113"/>
    </row>
    <row r="233" spans="2:21" s="115" customFormat="1" ht="14.5" x14ac:dyDescent="0.35">
      <c r="B233" s="110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4"/>
      <c r="Q233" s="113"/>
      <c r="R233" s="113"/>
      <c r="S233" s="114"/>
      <c r="T233" s="113"/>
      <c r="U233" s="113"/>
    </row>
    <row r="234" spans="2:21" s="115" customFormat="1" ht="14.5" x14ac:dyDescent="0.35">
      <c r="B234" s="110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4"/>
      <c r="Q234" s="113"/>
      <c r="R234" s="113"/>
      <c r="S234" s="114"/>
      <c r="T234" s="113"/>
      <c r="U234" s="113"/>
    </row>
    <row r="235" spans="2:21" s="115" customFormat="1" ht="14.5" x14ac:dyDescent="0.35">
      <c r="B235" s="110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4"/>
      <c r="Q235" s="113"/>
      <c r="R235" s="113"/>
      <c r="S235" s="114"/>
      <c r="T235" s="113"/>
      <c r="U235" s="113"/>
    </row>
    <row r="236" spans="2:21" s="115" customFormat="1" ht="14.5" x14ac:dyDescent="0.35">
      <c r="B236" s="110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4"/>
      <c r="Q236" s="113"/>
      <c r="R236" s="113"/>
      <c r="S236" s="114"/>
      <c r="T236" s="113"/>
      <c r="U236" s="113"/>
    </row>
    <row r="237" spans="2:21" s="115" customFormat="1" ht="14.5" x14ac:dyDescent="0.35">
      <c r="B237" s="110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4"/>
      <c r="Q237" s="113"/>
      <c r="R237" s="113"/>
      <c r="S237" s="114"/>
      <c r="T237" s="113"/>
      <c r="U237" s="113"/>
    </row>
    <row r="238" spans="2:21" s="115" customFormat="1" ht="14.5" x14ac:dyDescent="0.35">
      <c r="B238" s="110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4"/>
      <c r="Q238" s="113"/>
      <c r="R238" s="113"/>
      <c r="S238" s="114"/>
      <c r="T238" s="113"/>
      <c r="U238" s="113"/>
    </row>
    <row r="239" spans="2:21" s="115" customFormat="1" ht="14.5" x14ac:dyDescent="0.35">
      <c r="B239" s="110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4"/>
      <c r="Q239" s="113"/>
      <c r="R239" s="113"/>
      <c r="S239" s="114"/>
      <c r="T239" s="113"/>
      <c r="U239" s="113"/>
    </row>
    <row r="240" spans="2:21" s="115" customFormat="1" ht="14.5" x14ac:dyDescent="0.35">
      <c r="B240" s="110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4"/>
      <c r="Q240" s="113"/>
      <c r="R240" s="113"/>
      <c r="S240" s="114"/>
      <c r="T240" s="113"/>
      <c r="U240" s="113"/>
    </row>
    <row r="241" spans="2:21" s="115" customFormat="1" ht="14.5" x14ac:dyDescent="0.35">
      <c r="B241" s="110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4"/>
      <c r="Q241" s="113"/>
      <c r="R241" s="113"/>
      <c r="S241" s="114"/>
      <c r="T241" s="113"/>
      <c r="U241" s="113"/>
    </row>
    <row r="242" spans="2:21" ht="14.5" x14ac:dyDescent="0.35"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5"/>
      <c r="Q242" s="124"/>
      <c r="R242" s="124"/>
      <c r="S242" s="125"/>
      <c r="T242" s="124"/>
      <c r="U242" s="124"/>
    </row>
    <row r="243" spans="2:21" ht="14.5" x14ac:dyDescent="0.35"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5"/>
      <c r="Q243" s="124"/>
      <c r="R243" s="124"/>
      <c r="S243" s="125"/>
      <c r="T243" s="124"/>
      <c r="U243" s="124"/>
    </row>
    <row r="244" spans="2:21" ht="14.5" x14ac:dyDescent="0.35"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5"/>
      <c r="Q244" s="124"/>
      <c r="R244" s="124"/>
      <c r="S244" s="125"/>
      <c r="T244" s="124"/>
      <c r="U244" s="124"/>
    </row>
    <row r="245" spans="2:21" ht="14.5" x14ac:dyDescent="0.35"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5"/>
      <c r="Q245" s="124"/>
      <c r="R245" s="124"/>
      <c r="S245" s="125"/>
      <c r="T245" s="124"/>
      <c r="U245" s="124"/>
    </row>
    <row r="246" spans="2:21" ht="14.5" x14ac:dyDescent="0.35"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5"/>
      <c r="Q246" s="124"/>
      <c r="R246" s="124"/>
      <c r="S246" s="125"/>
      <c r="T246" s="124"/>
      <c r="U246" s="124"/>
    </row>
    <row r="247" spans="2:21" ht="14.5" x14ac:dyDescent="0.35"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5"/>
      <c r="Q247" s="124"/>
      <c r="R247" s="124"/>
      <c r="S247" s="125"/>
      <c r="T247" s="124"/>
      <c r="U247" s="124"/>
    </row>
    <row r="248" spans="2:21" ht="14.5" x14ac:dyDescent="0.35"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5"/>
      <c r="Q248" s="124"/>
      <c r="R248" s="124"/>
      <c r="S248" s="125"/>
      <c r="T248" s="124"/>
      <c r="U248" s="124"/>
    </row>
    <row r="249" spans="2:21" ht="14.5" x14ac:dyDescent="0.35"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5"/>
      <c r="Q249" s="124"/>
      <c r="R249" s="124"/>
      <c r="S249" s="125"/>
      <c r="T249" s="124"/>
      <c r="U249" s="124"/>
    </row>
    <row r="250" spans="2:21" ht="14.5" x14ac:dyDescent="0.35"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5"/>
      <c r="Q250" s="124"/>
      <c r="R250" s="124"/>
      <c r="S250" s="125"/>
      <c r="T250" s="124"/>
      <c r="U250" s="124"/>
    </row>
    <row r="251" spans="2:21" ht="14.5" x14ac:dyDescent="0.35"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5"/>
      <c r="Q251" s="124"/>
      <c r="R251" s="124"/>
      <c r="S251" s="125"/>
      <c r="T251" s="124"/>
      <c r="U251" s="124"/>
    </row>
    <row r="252" spans="2:21" ht="14.5" x14ac:dyDescent="0.35"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5"/>
      <c r="Q252" s="124"/>
      <c r="R252" s="124"/>
      <c r="S252" s="125"/>
      <c r="T252" s="124"/>
      <c r="U252" s="124"/>
    </row>
    <row r="253" spans="2:21" ht="14.5" x14ac:dyDescent="0.35"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5"/>
      <c r="Q253" s="124"/>
      <c r="R253" s="124"/>
      <c r="S253" s="125"/>
      <c r="T253" s="124"/>
      <c r="U253" s="124"/>
    </row>
    <row r="254" spans="2:21" ht="14.5" x14ac:dyDescent="0.35"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5"/>
      <c r="Q254" s="124"/>
      <c r="R254" s="124"/>
      <c r="S254" s="125"/>
      <c r="T254" s="124"/>
      <c r="U254" s="124"/>
    </row>
    <row r="255" spans="2:21" ht="14.5" x14ac:dyDescent="0.35"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5"/>
      <c r="Q255" s="124"/>
      <c r="R255" s="124"/>
      <c r="S255" s="125"/>
      <c r="T255" s="124"/>
      <c r="U255" s="124"/>
    </row>
    <row r="256" spans="2:21" ht="14.5" x14ac:dyDescent="0.35"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5"/>
      <c r="Q256" s="124"/>
      <c r="R256" s="124"/>
      <c r="S256" s="125"/>
      <c r="T256" s="124"/>
      <c r="U256" s="124"/>
    </row>
    <row r="257" spans="4:21" ht="14.5" x14ac:dyDescent="0.35"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5"/>
      <c r="Q257" s="124"/>
      <c r="R257" s="124"/>
      <c r="S257" s="125"/>
      <c r="T257" s="124"/>
      <c r="U257" s="124"/>
    </row>
    <row r="258" spans="4:21" ht="14.5" x14ac:dyDescent="0.35"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5"/>
      <c r="Q258" s="124"/>
      <c r="R258" s="124"/>
      <c r="S258" s="125"/>
      <c r="T258" s="124"/>
      <c r="U258" s="124"/>
    </row>
    <row r="259" spans="4:21" ht="14.5" x14ac:dyDescent="0.35"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5"/>
      <c r="Q259" s="124"/>
      <c r="R259" s="124"/>
      <c r="S259" s="125"/>
      <c r="T259" s="124"/>
      <c r="U259" s="124"/>
    </row>
    <row r="260" spans="4:21" ht="14.5" x14ac:dyDescent="0.35"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5"/>
      <c r="Q260" s="124"/>
      <c r="R260" s="124"/>
      <c r="S260" s="125"/>
      <c r="T260" s="124"/>
      <c r="U260" s="124"/>
    </row>
    <row r="261" spans="4:21" ht="14.5" x14ac:dyDescent="0.35"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5"/>
      <c r="Q261" s="124"/>
      <c r="R261" s="124"/>
      <c r="S261" s="125"/>
      <c r="T261" s="124"/>
      <c r="U261" s="124"/>
    </row>
    <row r="262" spans="4:21" ht="14.5" x14ac:dyDescent="0.35"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5"/>
      <c r="Q262" s="124"/>
      <c r="R262" s="124"/>
      <c r="S262" s="125"/>
      <c r="T262" s="124"/>
      <c r="U262" s="124"/>
    </row>
    <row r="263" spans="4:21" ht="14.5" x14ac:dyDescent="0.35"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5"/>
      <c r="Q263" s="124"/>
      <c r="R263" s="124"/>
      <c r="S263" s="125"/>
      <c r="T263" s="124"/>
      <c r="U263" s="124"/>
    </row>
    <row r="264" spans="4:21" ht="14.5" x14ac:dyDescent="0.35"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5"/>
      <c r="Q264" s="124"/>
      <c r="R264" s="124"/>
      <c r="S264" s="125"/>
      <c r="T264" s="124"/>
      <c r="U264" s="124"/>
    </row>
    <row r="265" spans="4:21" ht="14.5" x14ac:dyDescent="0.35"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5"/>
      <c r="Q265" s="124"/>
      <c r="R265" s="124"/>
      <c r="S265" s="125"/>
      <c r="T265" s="124"/>
      <c r="U265" s="124"/>
    </row>
    <row r="266" spans="4:21" ht="14.5" x14ac:dyDescent="0.35"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5"/>
      <c r="Q266" s="124"/>
      <c r="R266" s="124"/>
      <c r="S266" s="125"/>
      <c r="T266" s="124"/>
      <c r="U266" s="124"/>
    </row>
    <row r="267" spans="4:21" ht="14.5" x14ac:dyDescent="0.35"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5"/>
      <c r="Q267" s="124"/>
      <c r="R267" s="124"/>
      <c r="S267" s="125"/>
      <c r="T267" s="124"/>
      <c r="U267" s="124"/>
    </row>
    <row r="268" spans="4:21" ht="14.5" x14ac:dyDescent="0.35"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5"/>
      <c r="Q268" s="124"/>
      <c r="R268" s="124"/>
      <c r="S268" s="125"/>
      <c r="T268" s="124"/>
      <c r="U268" s="124"/>
    </row>
    <row r="269" spans="4:21" ht="14.5" x14ac:dyDescent="0.35"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5"/>
      <c r="Q269" s="124"/>
      <c r="R269" s="124"/>
      <c r="S269" s="125"/>
      <c r="T269" s="124"/>
      <c r="U269" s="124"/>
    </row>
    <row r="270" spans="4:21" ht="14.5" x14ac:dyDescent="0.35"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5"/>
      <c r="Q270" s="124"/>
      <c r="R270" s="124"/>
      <c r="S270" s="125"/>
      <c r="T270" s="124"/>
      <c r="U270" s="124"/>
    </row>
    <row r="271" spans="4:21" ht="14.5" x14ac:dyDescent="0.35"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5"/>
      <c r="Q271" s="124"/>
      <c r="R271" s="124"/>
      <c r="S271" s="125"/>
      <c r="T271" s="124"/>
      <c r="U271" s="124"/>
    </row>
    <row r="272" spans="4:21" ht="14.5" x14ac:dyDescent="0.35"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5"/>
      <c r="Q272" s="124"/>
      <c r="R272" s="124"/>
      <c r="S272" s="125"/>
      <c r="T272" s="124"/>
      <c r="U272" s="124"/>
    </row>
    <row r="273" spans="4:21" ht="14.5" x14ac:dyDescent="0.35"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5"/>
      <c r="Q273" s="124"/>
      <c r="R273" s="124"/>
      <c r="S273" s="125"/>
      <c r="T273" s="124"/>
      <c r="U273" s="124"/>
    </row>
    <row r="274" spans="4:21" ht="14.5" x14ac:dyDescent="0.35"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5"/>
      <c r="Q274" s="124"/>
      <c r="R274" s="124"/>
      <c r="S274" s="125"/>
      <c r="T274" s="124"/>
      <c r="U274" s="124"/>
    </row>
    <row r="275" spans="4:21" ht="14.5" x14ac:dyDescent="0.35"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5"/>
      <c r="Q275" s="124"/>
      <c r="R275" s="124"/>
      <c r="S275" s="125"/>
      <c r="T275" s="124"/>
      <c r="U275" s="124"/>
    </row>
    <row r="276" spans="4:21" ht="14.5" x14ac:dyDescent="0.35"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5"/>
      <c r="Q276" s="124"/>
      <c r="R276" s="124"/>
      <c r="S276" s="125"/>
      <c r="T276" s="124"/>
      <c r="U276" s="124"/>
    </row>
    <row r="277" spans="4:21" ht="14.5" x14ac:dyDescent="0.35"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5"/>
      <c r="Q277" s="124"/>
      <c r="R277" s="124"/>
      <c r="S277" s="125"/>
      <c r="T277" s="124"/>
      <c r="U277" s="124"/>
    </row>
    <row r="278" spans="4:21" ht="14.5" x14ac:dyDescent="0.35"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5"/>
      <c r="Q278" s="124"/>
      <c r="R278" s="124"/>
      <c r="S278" s="125"/>
      <c r="T278" s="124"/>
      <c r="U278" s="124"/>
    </row>
    <row r="279" spans="4:21" ht="14.5" x14ac:dyDescent="0.35"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5"/>
      <c r="Q279" s="124"/>
      <c r="R279" s="124"/>
      <c r="S279" s="125"/>
      <c r="T279" s="124"/>
      <c r="U279" s="124"/>
    </row>
    <row r="280" spans="4:21" x14ac:dyDescent="0.35"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</row>
    <row r="281" spans="4:21" x14ac:dyDescent="0.35"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</row>
    <row r="282" spans="4:21" x14ac:dyDescent="0.35"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</row>
    <row r="283" spans="4:21" x14ac:dyDescent="0.35"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</row>
    <row r="284" spans="4:21" x14ac:dyDescent="0.35"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</row>
    <row r="285" spans="4:21" x14ac:dyDescent="0.35"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</row>
    <row r="286" spans="4:21" x14ac:dyDescent="0.35"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</row>
    <row r="287" spans="4:21" x14ac:dyDescent="0.35"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</row>
    <row r="288" spans="4:21" x14ac:dyDescent="0.35"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</row>
    <row r="289" spans="4:21" x14ac:dyDescent="0.35"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</row>
    <row r="290" spans="4:21" x14ac:dyDescent="0.35"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</row>
    <row r="291" spans="4:21" x14ac:dyDescent="0.35"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</row>
    <row r="292" spans="4:21" x14ac:dyDescent="0.35"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</row>
    <row r="293" spans="4:21" x14ac:dyDescent="0.35"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</row>
    <row r="294" spans="4:21" x14ac:dyDescent="0.35"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</row>
    <row r="295" spans="4:21" x14ac:dyDescent="0.35"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</row>
    <row r="296" spans="4:21" x14ac:dyDescent="0.35"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</row>
    <row r="297" spans="4:21" x14ac:dyDescent="0.35"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</row>
    <row r="298" spans="4:21" x14ac:dyDescent="0.35"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</row>
    <row r="299" spans="4:21" x14ac:dyDescent="0.35"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</row>
    <row r="300" spans="4:21" x14ac:dyDescent="0.35"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</row>
    <row r="301" spans="4:21" x14ac:dyDescent="0.35"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</row>
    <row r="302" spans="4:21" x14ac:dyDescent="0.35"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</row>
    <row r="303" spans="4:21" x14ac:dyDescent="0.35"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</row>
    <row r="304" spans="4:21" x14ac:dyDescent="0.35"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</row>
    <row r="305" spans="4:21" x14ac:dyDescent="0.35"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</row>
    <row r="306" spans="4:21" x14ac:dyDescent="0.35"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</row>
    <row r="307" spans="4:21" x14ac:dyDescent="0.35"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</row>
    <row r="308" spans="4:21" x14ac:dyDescent="0.35"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</row>
    <row r="309" spans="4:21" x14ac:dyDescent="0.35"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</row>
    <row r="310" spans="4:21" x14ac:dyDescent="0.35"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</row>
    <row r="311" spans="4:21" x14ac:dyDescent="0.35"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</row>
    <row r="312" spans="4:21" x14ac:dyDescent="0.35"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</row>
    <row r="313" spans="4:21" x14ac:dyDescent="0.35"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</row>
    <row r="314" spans="4:21" x14ac:dyDescent="0.35"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</row>
    <row r="315" spans="4:21" x14ac:dyDescent="0.35"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</row>
    <row r="316" spans="4:21" x14ac:dyDescent="0.35"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</row>
    <row r="317" spans="4:21" x14ac:dyDescent="0.35"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</row>
    <row r="318" spans="4:21" x14ac:dyDescent="0.35"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</row>
    <row r="319" spans="4:21" x14ac:dyDescent="0.35"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</row>
    <row r="320" spans="4:21" x14ac:dyDescent="0.35"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</row>
    <row r="321" spans="4:21" x14ac:dyDescent="0.35"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</row>
    <row r="322" spans="4:21" x14ac:dyDescent="0.35"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</row>
    <row r="323" spans="4:21" x14ac:dyDescent="0.35"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</row>
    <row r="324" spans="4:21" x14ac:dyDescent="0.35"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</row>
    <row r="325" spans="4:21" x14ac:dyDescent="0.35"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</row>
    <row r="326" spans="4:21" x14ac:dyDescent="0.35"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</row>
    <row r="327" spans="4:21" x14ac:dyDescent="0.35"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</row>
    <row r="328" spans="4:21" x14ac:dyDescent="0.35"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</row>
    <row r="329" spans="4:21" x14ac:dyDescent="0.35"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</row>
  </sheetData>
  <sheetProtection autoFilter="0"/>
  <mergeCells count="21">
    <mergeCell ref="M25:M27"/>
    <mergeCell ref="N25:N27"/>
    <mergeCell ref="O25:O27"/>
    <mergeCell ref="Q25:Q26"/>
    <mergeCell ref="R25:R26"/>
    <mergeCell ref="G25:G27"/>
    <mergeCell ref="H25:H27"/>
    <mergeCell ref="I25:I27"/>
    <mergeCell ref="J25:J26"/>
    <mergeCell ref="K25:K26"/>
    <mergeCell ref="L25:L27"/>
    <mergeCell ref="D4:G4"/>
    <mergeCell ref="D5:G5"/>
    <mergeCell ref="D6:G6"/>
    <mergeCell ref="D10:G10"/>
    <mergeCell ref="D11:G11"/>
    <mergeCell ref="B25:B27"/>
    <mergeCell ref="C25:C27"/>
    <mergeCell ref="D25:D27"/>
    <mergeCell ref="E25:E27"/>
    <mergeCell ref="F25:F27"/>
  </mergeCells>
  <printOptions horizontalCentered="1"/>
  <pageMargins left="0.39370078740157483" right="0.19685039370078741" top="0.19685039370078741" bottom="0.78740157480314965" header="0" footer="0"/>
  <pageSetup scale="59" fitToHeight="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CEEC AFECTO</vt:lpstr>
      <vt:lpstr>'CEEC AFECTO'!Área_de_impresión</vt:lpstr>
      <vt:lpstr>'CEEC AFECTO'!Títulos_a_imprimir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2021-04-15T12:46:50Z</dcterms:created>
  <dcterms:modified xsi:type="dcterms:W3CDTF">2021-04-15T12:48:53Z</dcterms:modified>
</cp:coreProperties>
</file>